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525"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<sst xmlns="http://schemas.openxmlformats.org/spreadsheetml/2006/main" count="7082" uniqueCount="1157">
  <si>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</si>
  <si>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</si>
  <si>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</si>
  <si>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</si>
  <si>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</si>
  <si>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</si>
  <si>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</si>
  <si>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</si>
  <si>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</si>
  <si>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</si>
  <si>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</si>
  <si>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</si>
  <si>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</si>
  <si>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</si>
  <si>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</si>
  <si>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</si>
  <si>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</si>
  <si>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</si>
  <si>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</si>
  <si>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</si>
  <si>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</si>
  <si>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</si>
  <si>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</si>
  <si>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</si>
  <si>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</si>
  <si>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</si>
  <si>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</si>
  <si>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</si>
  <si>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</si>
  <si>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</si>
  <si>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</si>
  <si>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</si>
  <si>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</si>
  <si>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</si>
  <si>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</si>
  <si>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</si>
  <si>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</si>
  <si>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</si>
  <si>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</si>
  <si>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</si>
  <si>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</si>
  <si>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</si>
  <si>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</si>
  <si>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</si>
  <si>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</si>
  <si>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</si>
  <si>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</si>
  <si>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</si>
  <si>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</si>
  <si>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</si>
  <si>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</si>
  <si>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</si>
  <si>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</si>
  <si>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</si>
  <si>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</si>
  <si>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</si>
  <si>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</si>
  <si>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</si>
  <si>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</si>
  <si>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</si>
  <si>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</si>
  <si>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</si>
  <si>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</si>
  <si>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</si>
  <si>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</si>
  <si>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</si>
  <si>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</si>
  <si>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</si>
  <si>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</si>
  <si>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</si>
  <si>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</si>
  <si>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</si>
  <si>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</si>
  <si>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</si>
  <si>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</si>
  <si>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</si>
  <si>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</si>
  <si>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</si>
  <si>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</si>
  <si>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</si>
  <si>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</si>
  <si>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</si>
  <si>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</si>
  <si>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</si>
  <si>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</si>
  <si>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</si>
  <si>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</si>
  <si>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</si>
  <si>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</si>
  <si>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</si>
  <si>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</si>
  <si>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</si>
  <si>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</si>
  <si>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</si>
  <si>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</si>
  <si>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</si>
  <si>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</si>
  <si>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</si>
  <si>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</si>
  <si>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</si>
  <si>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</si>
  <si>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</si>
  <si>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</si>
  <si>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</si>
  <si>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</si>
  <si>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</si>
  <si>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</si>
  <si>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</si>
  <si>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</si>
  <si>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</si>
  <si>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</si>
  <si>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</si>
  <si>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</si>
  <si>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</si>
  <si>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</si>
  <si>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</si>
  <si>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</si>
  <si>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</si>
  <si>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</si>
  <si>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</si>
  <si>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</si>
  <si>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</si>
  <si>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</si>
  <si>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</si>
  <si>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</si>
  <si>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</si>
  <si>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</si>
  <si>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</si>
  <si>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</si>
  <si>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</si>
  <si>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</si>
  <si>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</si>
  <si>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</si>
  <si>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</si>
  <si>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</si>
  <si>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</si>
  <si>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</si>
  <si>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</si>
  <si>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</si>
  <si>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</si>
  <si>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</si>
  <si>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</si>
  <si>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</si>
  <si>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</si>
  <si>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</si>
  <si>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</si>
  <si>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</si>
  <si>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</si>
  <si>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</si>
  <si>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</si>
  <si>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</si>
  <si>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</si>
  <si>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</si>
  <si>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</si>
  <si>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</si>
  <si>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</si>
  <si>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</si>
  <si>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</si>
  <si>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</si>
  <si>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</si>
  <si>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</si>
  <si>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</si>
  <si>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</si>
  <si>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</si>
  <si>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</si>
  <si>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</si>
  <si>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</si>
  <si>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</si>
  <si>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</si>
  <si>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</si>
  <si>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</si>
  <si>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</si>
  <si>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</si>
  <si>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</si>
  <si>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</si>
  <si>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</si>
  <si>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</si>
  <si>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</si>
  <si>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</si>
  <si>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</si>
  <si>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</si>
  <si>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</si>
  <si>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</si>
  <si>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</si>
  <si>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</si>
  <si>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</si>
  <si>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</si>
  <si>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</si>
  <si>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 xml:space="preserve">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t>
  </si>
  <si>
    <t>Workbook Settings 17</t>
  </si>
  <si>
    <t>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t>
  </si>
  <si>
    <t>Workbook Settings 18</t>
  </si>
  <si>
    <t>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</si>
  <si>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</si>
  <si>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</si>
  <si>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&lt;value&gt;0.44&lt;/value&gt;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t>
  </si>
  <si>
    <t>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</si>
  <si>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t>
  </si>
  <si>
    <t>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t>
  </si>
  <si>
    <t>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t>
  </si>
  <si>
    <t>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t>
  </si>
  <si>
    <t>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t>
  </si>
  <si>
    <t>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t>
  </si>
  <si>
    <t>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t>
  </si>
  <si>
    <t>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t>
  </si>
  <si>
    <t>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t>
  </si>
  <si>
    <t xml:space="preserve">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t>
  </si>
  <si>
    <t xml:space="preserve">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t>
  </si>
  <si>
    <t xml:space="preserve">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t>
  </si>
  <si>
    <t>&lt;value&gt;Red&lt;/value&gt;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</si>
  <si>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Autofill Workbook Results</t>
  </si>
  <si>
    <t>Graph History</t>
  </si>
  <si>
    <t>Relationship</t>
  </si>
  <si>
    <t>Edge Weight</t>
  </si>
  <si>
    <t>Edge Type</t>
  </si>
  <si>
    <t>Edit Comment</t>
  </si>
  <si>
    <t>Edit Size</t>
  </si>
  <si>
    <t>History of the Egyptian parliament</t>
  </si>
  <si>
    <t>Parliament_of_Egypt</t>
  </si>
  <si>
    <t>Politics of Egypt</t>
  </si>
  <si>
    <t>Prime Minister of Egypt</t>
  </si>
  <si>
    <t>House of Representatives (Egypt)</t>
  </si>
  <si>
    <t>List of Speakers of the House of Representatives (Egypt)</t>
  </si>
  <si>
    <t>Sufi Abu Taleb</t>
  </si>
  <si>
    <t>Anwar Sadat</t>
  </si>
  <si>
    <t>state of emergency</t>
  </si>
  <si>
    <t>Senate_(Egypt)</t>
  </si>
  <si>
    <t>Egypt</t>
  </si>
  <si>
    <t>Copts in Egypt</t>
  </si>
  <si>
    <t>Upper Egypt</t>
  </si>
  <si>
    <t>2019 Egyptian constitutional referendum</t>
  </si>
  <si>
    <t>2020 Egyptian Senate election</t>
  </si>
  <si>
    <t>Egyptian Patriotic Movement</t>
  </si>
  <si>
    <t>2020 Egyptian parliamentary election</t>
  </si>
  <si>
    <t>Justice Party (Egypt)</t>
  </si>
  <si>
    <t>National Progressive Unionist Party</t>
  </si>
  <si>
    <t>Tagammu</t>
  </si>
  <si>
    <t>Conference Party</t>
  </si>
  <si>
    <t>Egyptian Conference Party</t>
  </si>
  <si>
    <t>Mohamed Morsi</t>
  </si>
  <si>
    <t>Egyptian Social Democratic Party</t>
  </si>
  <si>
    <t>Al-Nour Party</t>
  </si>
  <si>
    <t>National Democratic Party (Egypt)</t>
  </si>
  <si>
    <t>Cairo</t>
  </si>
  <si>
    <t>Reform and Development Misruna Party</t>
  </si>
  <si>
    <t>Reform and Development Party (Egypt)</t>
  </si>
  <si>
    <t>Modern Egypt Party</t>
  </si>
  <si>
    <t>Homeland Defenders Party</t>
  </si>
  <si>
    <t>Republican People's Party (Egypt)</t>
  </si>
  <si>
    <t>Nation's Future Party</t>
  </si>
  <si>
    <t>New Wafd Party</t>
  </si>
  <si>
    <t>Ali Abdel Aal</t>
  </si>
  <si>
    <t>Speaker of the House of Representatives (Egypt)</t>
  </si>
  <si>
    <t>Egyptian parliamentary election, 2015</t>
  </si>
  <si>
    <t>Independent politician</t>
  </si>
  <si>
    <t>edict</t>
  </si>
  <si>
    <t>Saad Al-Katatny</t>
  </si>
  <si>
    <t>declaration of war</t>
  </si>
  <si>
    <t>Cohabitation (government)</t>
  </si>
  <si>
    <t>legislative branch</t>
  </si>
  <si>
    <t>lower house</t>
  </si>
  <si>
    <t>Egyptian constitutional referendum, 2014</t>
  </si>
  <si>
    <t>2025 Egyptian Senate election</t>
  </si>
  <si>
    <t>2025 Egyptian parliamentary election</t>
  </si>
  <si>
    <t>2011 Egyptian revolution</t>
  </si>
  <si>
    <t>Suleiman Wahdan</t>
  </si>
  <si>
    <t>Mahmoud El Sherif</t>
  </si>
  <si>
    <t>Support Egypt</t>
  </si>
  <si>
    <t>List of legislatures by country</t>
  </si>
  <si>
    <t>Article-Article</t>
  </si>
  <si>
    <t>Hyperlink</t>
  </si>
  <si>
    <t>Custom Menu Item Text</t>
  </si>
  <si>
    <t>Custom Menu Item Action</t>
  </si>
  <si>
    <t>Vertex Type</t>
  </si>
  <si>
    <t>Content</t>
  </si>
  <si>
    <t>Age</t>
  </si>
  <si>
    <t>Gini Coefficient</t>
  </si>
  <si>
    <t>Nr Revisions</t>
  </si>
  <si>
    <t>URL</t>
  </si>
  <si>
    <t>Open Wiki Page for This Article</t>
  </si>
  <si>
    <t>http://en.wikipedia.org/wiki/List of legislatures by country</t>
  </si>
  <si>
    <t>http://en.wikipedia.org/wiki/History of the Egyptian parliament</t>
  </si>
  <si>
    <t>http://en.wikipedia.org/wiki/Egyptian parliamentary election, 2015</t>
  </si>
  <si>
    <t>http://en.wikipedia.org/wiki/Mohamed Morsi</t>
  </si>
  <si>
    <t>http://en.wikipedia.org/wiki/House of Representatives (Egypt)</t>
  </si>
  <si>
    <t>http://en.wikipedia.org/wiki/Politics of Egypt</t>
  </si>
  <si>
    <t>http://en.wikipedia.org/wiki/National Democratic Party (Egypt)</t>
  </si>
  <si>
    <t>http://en.wikipedia.org/wiki/Prime Minister of Egypt</t>
  </si>
  <si>
    <t>http://en.wikipedia.org/wiki/Conference Party</t>
  </si>
  <si>
    <t>http://en.wikipedia.org/wiki/Egyptian Social Democratic Party</t>
  </si>
  <si>
    <t>http://en.wikipedia.org/wiki/New Wafd Party</t>
  </si>
  <si>
    <t>http://en.wikipedia.org/wiki/Independent politician</t>
  </si>
  <si>
    <t>http://en.wikipedia.org/wiki/Saad Al-Katatny</t>
  </si>
  <si>
    <t>http://en.wikipedia.org/wiki/List of Speakers of the House of Representatives (Egypt)</t>
  </si>
  <si>
    <t>http://en.wikipedia.org/wiki/Sufi Abu Taleb</t>
  </si>
  <si>
    <t>http://en.wikipedia.org/wiki/Anwar Sadat</t>
  </si>
  <si>
    <t>http://en.wikipedia.org/wiki/state of emergency</t>
  </si>
  <si>
    <t>http://en.wikipedia.org/wiki/declaration of war</t>
  </si>
  <si>
    <t>http://en.wikipedia.org/wiki/Cohabitation (government)</t>
  </si>
  <si>
    <t>http://en.wikipedia.org/wiki/legislative branch</t>
  </si>
  <si>
    <t>http://en.wikipedia.org/wiki/lower house</t>
  </si>
  <si>
    <t>http://en.wikipedia.org/wiki/2019 Egyptian constitutional referendum</t>
  </si>
  <si>
    <t>http://en.wikipedia.org/wiki/2020 Egyptian Senate election</t>
  </si>
  <si>
    <t>http://en.wikipedia.org/wiki/Egyptian Patriotic Movement</t>
  </si>
  <si>
    <t>http://en.wikipedia.org/wiki/Reform and Development Misruna Party</t>
  </si>
  <si>
    <t>http://en.wikipedia.org/wiki/National Progressive Unionist Party</t>
  </si>
  <si>
    <t>http://en.wikipedia.org/wiki/Justice Party (Egypt)</t>
  </si>
  <si>
    <t>http://en.wikipedia.org/wiki/Al-Nour Party</t>
  </si>
  <si>
    <t>http://en.wikipedia.org/wiki/Modern Egypt Party</t>
  </si>
  <si>
    <t>http://en.wikipedia.org/wiki/Homeland Defenders Party</t>
  </si>
  <si>
    <t>http://en.wikipedia.org/wiki/Republican People's Party (Egypt)</t>
  </si>
  <si>
    <t>http://en.wikipedia.org/wiki/Nation's Future Party</t>
  </si>
  <si>
    <t>http://en.wikipedia.org/wiki/Egyptian constitutional referendum, 2014</t>
  </si>
  <si>
    <t>http://en.wikipedia.org/wiki/Copts in Egypt</t>
  </si>
  <si>
    <t>http://en.wikipedia.org/wiki/Upper Egypt</t>
  </si>
  <si>
    <t>http://en.wikipedia.org/wiki/2025 Egyptian Senate election</t>
  </si>
  <si>
    <t>http://en.wikipedia.org/wiki/2025 Egyptian parliamentary election</t>
  </si>
  <si>
    <t>http://en.wikipedia.org/wiki/2020 Egyptian parliamentary election</t>
  </si>
  <si>
    <t>http://en.wikipedia.org/wiki/2011 Egyptian revolution</t>
  </si>
  <si>
    <t>http://en.wikipedia.org/wiki/Egyptian Conference Party</t>
  </si>
  <si>
    <t>http://en.wikipedia.org/wiki/Reform and Development Party (Egypt)</t>
  </si>
  <si>
    <t>http://en.wikipedia.org/wiki/Ali Abdel Aal</t>
  </si>
  <si>
    <t>http://en.wikipedia.org/wiki/Speaker of the House of Representatives (Egypt)</t>
  </si>
  <si>
    <t>http://en.wikipedia.org/wiki/Suleiman Wahdan</t>
  </si>
  <si>
    <t>http://en.wikipedia.org/wiki/Mahmoud El Sherif</t>
  </si>
  <si>
    <t>http://en.wikipedia.org/wiki/Support Egypt</t>
  </si>
  <si>
    <t>Article</t>
  </si>
  <si>
    <t>This is a list of legislatures by country. A "legislature" is the generic name for the national parliaments and congresses that act as a plenary general assembly of representatives and that have the power to legislate. All entities included in the list of sovereign states are included in this list.</t>
  </si>
  <si>
    <t>Parliamentary life in Egypt has been a mark of Egyptian civilizations along its history. In modern history, parliamentary life started as early as 1824 while representative parliamentary life did not start until 1866. In 2016, Egypt celebrated the 150th anniversary of Parliamentary life in their country.Today's Parliament of Egypt is unicameral, made up of the House of Representatives.</t>
  </si>
  <si>
    <t>Egyptian parliamentary elections to the House of Representatives were held in two phases, from 17 October to 2 December 2015. The elected parliament will be entrusted with the task of reviewing the laws that were passed while a parliament was not in session.In preparation for the election, security was tightened across the country with at least 185,000 troops supporting police, president Sisi made a televised appeal for Egyptians to vote, and in mid-October, public sector employees were given half a day's holiday to encourage them to take part. The strikingly low turnout, in some areas close to only 10%, with "many angry at the government and its policies", was widely regarded as a set-back for the administration and a success for calls to boycotts from oppositional movements.</t>
  </si>
  <si>
    <t>Mohamed Mohamed Morsi Issa Al-Ayyat (; Arabic: محمد محمد مرسي عيسى العياط‎, ALA-LC: Muḥammad Muḥammad Mursī ʿĪsā al-ʿAyyāṭ, IPA: [mæˈħæmmæd mæˈħæmmæd ˈmoɾsi ˈʕiːsæ (ʔe)l.ʕɑjˈjɑːtˤ]; 8 August 1951 – 17 June 2019) was an Egyptian politician and engineer who served as the fifth President of Egypt, from 30 June 2012 to 3 July 2013, when General Abdel Fattah el-Sisi removed him from office in a coup d'état after protests in June. An Islamist affiliated with the Muslim Brotherhood organisation, Morsi led the Freedom and Justice Party from 2011 to 2012.
Morsi was born in El Adwah, Sharqia Governorate before studying metallurgical engineering at Cairo University and then materials science at the University of Southern California. He became an associate professor at California State University, Northridge from 1982 to 1985 before returning to Egypt to teach at Zagazig University. Associating with the Muslim Brotherhood, which was then barred from office under President Hosni Mubarak, Morsi stood as an independent candidate for the 2000 parliamentary elections. Following the Egyptian Revolution of 2011, which resulted in Mubarak's resignation, Morsi came to the forefront as head of the Freedom and Justice Party. It became the largest party in the 2011-12 parliamentary election and Morsi was elected president in the 2012 presidential election.
As president, Morsi issued a temporary constitutional declaration in November 2012 that in effect granted him unlimited powers and the power to legislate without judicial oversight or review of his acts as a pre-emptive move against the expected dissolution of the second constituent assembly by the Mubarak-era judges. The new constitution that was then hastily finalised by the Islamist-dominated constitutional assembly, presented to the president, and scheduled for a referendum before the Supreme Constitutional Court could rule on the constitutionality of the assembly, was described by independent press agencies not aligned with the regime as an "Islamist coup". These issues, along with complaints of prosecutions of journalists and attacks on nonviolent demonstrators, led to the 2012 protests. As part of a compromise, Morsi rescinded the decrees. A new constitution was approved by approximately two-thirds of voters in the referendum.In June 2013, protests calling for Morsi's resignation erupted. The military, backed by the political opposition and leading religious figures, stepped in and deposed Morsi in a coup. It suspended the constitution and appointed Adly Mansour as interim president. Pro-Morsi demonstrations were crushed, resulting in over 800 deaths. Egyptian prosecutors then charged Morsi with various crimes and sought the death penalty, a move denounced by Amnesty International as "a charade based on null and void procedures". His death sentence was overturned in November 2016 and a retrial ordered. Morsi died during trial on 17 June 2019 amid claims that he was being denied appropriate medical care while in custody.</t>
  </si>
  <si>
    <t>The House of Representatives (Egyptian Arabic: مجلس النواب‎ Maglis El Nowwab) is the lower house of Egypt's bicameral parliament.</t>
  </si>
  <si>
    <t>The politics of Egypt are based on republicanism, with a semi-presidential system of government. The current political system was established following the Egyptian Revolution of 2011 and the resignation of President Hosni Mubarak. In the current system, the President is elected for a six-year term, where they are able to appoint up to 5 percent of the parliament. Furthermore, the President has the power to dissolve Parliament through Article 137.The Parliament of Egypt is the oldest legislative chamber in Africa and the Middle East. The unicameral Parliament has the ability to impeach the President through Article 161. With 2020 elections to the new Senate, the chamber becomes bicameral.</t>
  </si>
  <si>
    <t>The National Democratic Party (Arabic: الحزب الوطني الديمقراطي‎ Al-Ḥizb Al-Waṭanī Ad-Dīmūqrāṭī, often referred to in Arabic: الحزب الوطني‎ as the Al-Ḥizb al-Waṭaniy, or the "National Party") was the ruling political party in Egypt from 1978 to 2011. The party was founded by President Anwar El Sadat in 1978.The NDP wielded uncontested power in state politics, usually considered a de facto single party with authoritarian characteristics inside an officially multi-party system, from its creation until the resignation of Sadat's successor Hosni Mubarak in response to the Egyptian Revolution of 2011.
The National Democratic Party was an authoritarian centrist party. From its inception, it was by far the most powerful of the parties to emerge from the Arab Socialist Union (ASU), the former ruling sole party since 1962 and was as such seen as its organic successor. However, in contrast to ASU's strong emphasis on Arab nationalism and Arab socialism (see: Nasserism), the NDP developed into a moderate centrist party. The NDP was a member of the Socialist International from 1989, until it was expelled in 2011, in response to the revolution.The party was dissolved on April 16, 2011 by court order, and its assets were transferred to the state.</t>
  </si>
  <si>
    <t>The Prime Minister of Egypt (Arabic: رئيس الوزراء المصري ,رئيس الحكومة‎) is the head of the Egyptian government.</t>
  </si>
  <si>
    <t>The Conference Party (Arabic: حزب المؤتمر المصري‎), or Congress Party, is a secularist political party in Egypt. It was created by the merger of five liberal and leftist parties, as well as remnants of the former NDP-regime.The Conference Party participated in a 12 January 2015 meeting of multiple parties chaired by Egyptian president Abdel Fattah el-Sisi.</t>
  </si>
  <si>
    <t>The Egyptian Social Democratic Party (Arabic: الحزب المصرى الديمقراطى الاجتماعى‎, romanized: al-Ḥizb al-Maṣrī al-Dimuqrāṭī al-Ijtmāʿī, IPA: [elˈħezb elˈmɑsˤɾi ldemokˈɾɑːtˤi leɡteˈmæːʕi]) is a social liberal and a social democratic party in Egypt. It was founded after the 2011 Egyptian Revolution by the merger of two minor liberal parties, the Liberal Egyptian Party, and the Egyptian Democratic Party on 29 March 2011.Notable founding members include Mohamed Abou El-Ghar, film maker Daoud Abdel Sayed, activist Amr Hamzawy, Mervat Tallawy, former UN under-secretary and executive secretary of ESCWA and Hazem Al Beblawi, former executive secretary of the ESCWA. However, Amr Hamzawy resigned from the party in April to form the Freedom Egypt Party on 18 May 2011.In August 2012, the party was admitted into the Socialist International as a consultative member.The Egyptian Social Democratic Party and the Tagammu Party ran in the 2012 Shura council election as part of the Egyptian Bloc. The division of seats between the two parties in the Shura Council is unclear.The party was accepted into the Party of European Socialists (PES) on 18 February 2013.Following the removal of Mohamed Morsi from office in July 2013, a founding member of the Social Democratic Party named Ziad Bahaa El-Din was reportedly offered the post of Prime Minister. Younes Makhioun, chairman of the Nour Party, objected to Bahaa El-Din's appointment and to the involvement of Mohamed ElBaradei, because both of them belong to the same political coalition (the National Salvation Front). However, later another founding member of the Social Democratic Party named Hazem Al Beblawi was appointed as interim prime minister on 9 July. He subsequently suspended his membership in the Social Democratic Party. His cabinet was sworn in on 16 July 2013.</t>
  </si>
  <si>
    <t>The New Wafd Party (lit.  'New Delegation Party'; Arabic: حزب الوفد الجديد‎, romanized: Ḥizb Al-Wafd Al-Jadīd), officially the Egyptian Wafd Party and also known as the Al-Wafd Party, is a nationalist liberal party in Egypt.
It is the extension of one of the oldest and historically most active political parties in Egypt, Wafd Party, which was dismantled after the 1952 Revolution. The New Wafd was established in 1978, but banned only months later. It was revived after President Anwar Sadat's assassination in 1981.In Egypt's legislative and presidential elections in November and December 2005, the party won 6 out of 454 seats in the People's Assembly, and its presidential candidate Numan Gumaa received 2.9 per cent of the total votes cast for president.Following the 2011 Revolution the party joined the National Democratic Alliance for Egypt electoral bloc, which was dominated by the Muslim Brotherhood's Freedom and Justice Party.As the date neared for fielding candidate lists, Wafd left the alliance and competed in the elections independently. In the subsequent parliamentary elections, the Party came third with 9.2% of the vote, and was the most successful non-Islamist party.
Wafd Party is now headquartered in Dokki, Giza Province in Egypt.
Esteemed lawyer Bahaa El-Din Abou Shaka is the current party Chairman after winning the Wafd's internal elections in 2018, replacing pharmaceutical tycoon El-Sayyed El-Badawi, who had served the maximum of two consecutive terms.</t>
  </si>
  <si>
    <t>An independent or nonpartisan politician is a politician not affiliated with any political party. There are numerous reasons why someone may stand for office as an independent.
Some politicians have political views that do not align with the platforms of any political party, and therefore choose not to affiliate with them. Some independent politicians may be associated with a party, perhaps as former members of it, or else have views that align with it, but choose not to stand in its name, or are unable to do so because the party in question has selected another candidate. Others may belong to or support a political party at the national level but believe they should not formally represent it (and thus be subject to its policies) at another level.
In running for public office, independents sometimes choose to form a party or alliance with other independents, and may formally register their party or alliance. Even where the word "independent" is used, such alliances have much in common with a political party, especially if there is an organization which needs to approve the "independent" candidates.</t>
  </si>
  <si>
    <t>An edict is a decree or announcement of a law, often associated with monarchism, but it can be under any official authority. Synonyms include dictum and pronouncement.
Edict derives from the Latin edictum.</t>
  </si>
  <si>
    <t>Mohamed Saad Tawfik El-Katatni (Arabic: محمد سعد توفيق الكتاتني‎, alternatively spelled El-Katatny or Al-Katatni; born 4 March 1952) is an Egyptian Islamist politician who has been the chairman of the Freedom and Justice Party (FJP) since October 2012. From January 2012 until its dissolution in September he was the first Speaker of the People's Assembly after the Egyptian Revolution of 2011. Prior to this, he served as the first secretary-general of the FJP and was a member of the Guidance Bureau of the Muslim Brotherhood.</t>
  </si>
  <si>
    <t>The Speaker of the House of Representatives of Egypt is the presiding officer of that body. From the creation of the Shura Council in 1980 until its abolition in 2014, the House of Representatives was the lower house of the Parliament of Egypt.</t>
  </si>
  <si>
    <t xml:space="preserve">Sufi Abu Taleb (Arabic: صوفى أبو طالب‎ Ṣūfī Abū Ṭālib; January 27, 1925 – February 21, 2008) was an Egyptian politician. He served as Speaker of the People's Assembly from 1978 to 1983 and, following the assassination of Anwar El Sadat on 6 October 1981, assumed the duties of acting head of state for eight days, until the accession of Hosni Mubarak.
</t>
  </si>
  <si>
    <t>Muhammad Anwar el-Sadat (, also UK: , US: ; Arabic: محمد أنور السادات‎, romanized: Muḥammad ʾAnwar as-Sādāt, Egyptian Arabic: [mæˈħæmmæd ˈʔɑnwɑɾ essæˈdæːt]; 25 December 1918 – 6 October 1981) was an Egyptian politician who served as the third President of Egypt, from 15 October 1970 until his assassination by fundamentalist army officers on 6 October 1981. Sadat was a senior member of the Free Officers who overthrew King Farouk in the Egyptian Revolution of 1952, and a close confidant of President Gamal Abdel Nasser, under whom he served as Vice President twice and whom he succeeded as president in 1970. In 1978, Sadat and Menachem Begin, Prime Minister of Israel, signed a peace treaty in cooperation with United States President Jimmy Carter, for which they were recognized with the Nobel Peace Prize.
In his eleven years as president, he changed Egypt's trajectory, departing from many of the political and economic tenets of Nasserism, re-instituting a multi-party system, and launching the Infitah economic policy. As President, he led Egypt in the Yom Kippur War of 1973 to regain Egypt's Sinai Peninsula, which Israel had occupied since the Six-Day War of 1967, making him a hero in Egypt and, for a time, the wider Arab World. Afterwards, he engaged in negotiations with Israel, culminating in the Egypt–Israel Peace Treaty; this won him and Menachem Begin the Nobel Peace Prize, making Sadat the first Muslim Nobel laureate. Although reaction to the treaty—which resulted in the return of Sinai to Egypt—was generally favorable among Egyptians, it was rejected by the country's Muslim Brotherhood and the left, which felt Sadat had abandoned efforts to ensure a Palestinian state. With the exception of Sudan, the Arab world and the Palestine Liberation Organization (PLO) strongly opposed Sadat's efforts to make a separate peace with Israel without prior consultations with the Arab states. His refusal to reconcile with them over the Palestinian issue resulted in Egypt being suspended from the Arab League from 1979 to 1989. The peace treaty was also one of the primary factors that led to his assassination; on 6 October 1981, militants led by Khalid Islambouli opened fire on Sadat with automatic rifles during the 6 October parade in Cairo, killing him.</t>
  </si>
  <si>
    <t>Egypt ( (listen) EE-jipt; Arabic: مِصر‎ Miṣr), officially the Arab Republic of Egypt, is a transcontinental country spanning the northeast corner of Africa and southwest corner of Asia by a land bridge formed by the Sinai Peninsula. Egypt is a Mediterranean country bordered by the Gaza Strip (Palestine) and Israel to the northeast, the Gulf of Aqaba and the Red Sea to the east, Sudan to the south, and Libya to the west. Across the Gulf of Aqaba lies Jordan, across the Red Sea lies Saudi Arabia, and across the Mediterranean lie Greece, Turkey and Cyprus, although none share a land border with Egypt.
Egypt has one of the longest histories of any country, tracing its heritage along the Nile Delta back to the 6th–4th millennia BCE. Considered a cradle of civilisation, Ancient Egypt saw some of the earliest developments of writing, agriculture, urbanisation, organised religion and central government. Iconic monuments such as the Giza Necropolis and its Great Sphinx, as well the ruins of Memphis, Thebes, Karnak, and the Valley of the Kings, reflect this legacy and remain a significant focus of scientific and popular interest. Egypt's long and rich cultural heritage is an integral part of its national identity, which has endured, and often assimilated, various foreign influences, including Greek, Persian, Roman, Arab, Ottoman Turkish, and Nubian. Egypt was an early and important centre of Christianity, but was largely Islamised in the seventh century and remains a predominantly Muslim country, albeit with a significant Christian minority.
Modern Egypt dates back to 1922, when it gained independence from the British Empire as a monarchy. Following the 1952 revolution, Egypt declared itself a republic, and in 1958 it merged with Syria to form the United Arab Republic, which dissolved in 1961. Throughout the second half of the 20th century, Egypt endured social and religious strife and political instability, fighting several armed conflicts with Israel in 1948, 1956, 1967 and 1973, and occupying the Gaza Strip intermittently until 1967. In 1978, Egypt signed the Camp David Accords, officially withdrawing from the Gaza Strip and recognising Israel. The country continues to face challenges, from political unrest, including the recent 2011 revolution and its aftermath, to terrorism and economic underdevelopment. Egypt's current government, a semi-presidential republic has been described by a number of watchdogs as authoritarian or heading an authoritarian regime, responsible for perpetuating the country's problematic human rights record.
Islam is the official religion of Egypt and Arabic is its official language. With over 100 million inhabitants, Egypt is the most populous country in North Africa, the Middle East, and the Arab world, the third-most populous in Africa (after Nigeria and Ethiopia), and the thirteenth-most populous in the world. The great majority of its people live near the banks of the Nile River, an area of about 40,000 square kilometres (15,000 sq mi), where the only arable land is found. The large regions of the Sahara desert, which constitute most of Egypt's territory, are sparsely inhabited. About half of Egypt's residents live in urban areas, with most spread across the densely populated centres of greater Cairo, Alexandria and other major cities in the Nile Delta.
Egypt is considered to be a regional power in North Africa, the Middle East and the Muslim world, and a middle power worldwide. With one of the largest and most diversified economies in the Middle East, which is projected to become one of the largest in the world in the 21st century, Egypt has the third-largest economy in Africa, the world's 40th-largest economy by nominal GDP, and the 19-largest by PPP. Egypt is a founding member of the United Nations, the Non-Aligned Movement, the Arab League, the African Union, and the Organisation of Islamic Cooperation.</t>
  </si>
  <si>
    <t>Cairo (  KY-roh; Arabic: القاهرة‎, romanized: al-Qāhirah, pronounced [ælˈqɑːhɪɾɑ] (listen), Coptic: ⲕⲁϩⲓⲣⲏ) is the capital of Egypt. Its  metropolitan area, with a population of over 20 million, is the largest in Africa, in the Arab world, and the 6th-largest in the world. Cairo is associated with ancient Egypt, as the famous Giza pyramid complex and the ancient city of Memphis are located in its geographical area. Located near the Nile Delta, Cairo was founded in 969 AD by the Fatimid dynasty, but the land composing the present-day city was the site of ancient national capitals whose remnants remain visible in parts of Old Cairo. Cairo has long been a centre of the region's political and cultural life, and is titled "the city of a thousand minarets" for its preponderance of Islamic architecture. Cairo is considered a World City with a "Beta +" classification according to GaWC.Cairo has the oldest and largest film and music industries in the Arab world, as well as the world's second-oldest institution of higher learning, Al-Azhar University. Many international media, businesses, and organizations have regional headquarters in the city; the Arab League has had its headquarters in Cairo for most of its existence.
With a population of over 9 million spread over 3,085 square kilometers (1,191 sq mi), Cairo is by far the largest city in Egypt. An additional 9.5 million inhabitants live in close proximity to the city. Cairo, like many other megacities, suffers from high levels of pollution and traffic. The Cairo Metro is one of the only two metro systems in Africa (the other being in Algiers, Algeria), and ranks amongst the fifteen busiest in the world, with over 1 billion annual passenger rides. The economy of Cairo was ranked first in the Middle East in 2005, and 43rd globally on Foreign Policy's 2010 Global Cities Index.</t>
  </si>
  <si>
    <t>A state of emergency or emergency powers is a situation in which a government is empowered to be able to put through policies that it would normally not be permitted to do, for the safety and protection of their citizens. A government can declare such a state during a natural disaster, civil unrest, armed conflict, medical pandemic or epidemic or other biosecurity risk. Justitium is its equivalent in Roman law—a concept in which the Roman Senate could put forward a final decree (senatus consultum ultimum) that was not subject to dispute yet helped save lives in times of strife.
States of emergency can also be used as a rationale or pretext for suspending rights and freedoms guaranteed under a country's constitution or basic law, sometimes through martial law or revoking habeas corpus. The procedure for and legality of doing so vary by country.</t>
  </si>
  <si>
    <t>A declaration of war is a formal act by which one state goes to war against another. The declaration is a performative speech act (or the signing of a document) by an authorized party of a national government, in order to create a state of war between two or more states.
The legality of who is competent to declare war varies between nations and forms of government. In many nations, that power is given to the head of state or sovereign. In other cases, something short of a full declaration of war, such as a letter of marque or a covert operation, may authorise war-like acts by privateers or mercenaries. The official international protocol for declaring war was defined in the Hague Convention (III) of 1907 on the Opening of Hostilities.
Since 1945, developments in international law such as the United Nations Charter, which prohibits both the threat and the use of force in international conflicts, have made declarations of war largely obsolete in international relations. The UN Security Council, under powers granted in articles 24 and 25, and Chapter VII of the Charter, may authorize collective action to maintain or enforce international peace and security. Article 51 of the United Nations (UN) Charter also states that: "Nothing in the present Charter shall impair the inherent right to individual or collective self-defence if an armed attack occurs against a state."Few nations have formally declared war upon another since then. In addition to this, non-state or terrorist organizations may claim to or be described as "declaring war" when engaging in violent acts. These declarations may have no legal standing in themselves, but they may still act as a call to arms for supporters of these organizations.</t>
  </si>
  <si>
    <t>Cohabitation is a system of divided government that occurs in semi-presidential systems, such as France, whenever the president is from a different political party than the majority of the members of parliament. It occurs because such a system forces the president to name a premier (prime minister) who will be acceptable to the majority party within parliament. Thus, cohabitation occurs because of the duality of the executive: an independently elected President and a prime minister who must be acceptable both to this president and to the legislature.</t>
  </si>
  <si>
    <t>A legislature is a deliberative assembly with the authority to make laws for a political entity such as a country or city. Legislatures form important parts of most governments; in the separation of powers model, they are often contrasted with the executive and judicial branches of government.
Laws enacted by legislatures are usually known as primary legislation. In addition, legislatures may observe and steer governing actions, with authority to amend the budget involved.
The members of a legislature are called legislators. In a democracy, legislators are most commonly popularly elected, although indirect election and appointment by the executive are also used, particularly for bicameral legislatures featuring an upper chamber.</t>
  </si>
  <si>
    <t>A lower house is one of two chambers of a bicameral legislature, the other chamber being the upper house.Despite its official position "below" the upper house, in many legislatures worldwide, the lower house has come to wield more power or otherwise exert significant political influence. The lower house typically is the larger of the two chambers, i.e. its members are more numerous.</t>
  </si>
  <si>
    <t>The Senate is the upper house of the bicameral Parliament of Egypt since its introduction in the 2019 Egyptian constitutional referendum and the subsequent 2020 Egyptian Senate election.</t>
  </si>
  <si>
    <t>A constitutional referendum was held in Egypt from 20–22 April 2019, with overseas voting taking place between 19 and 21 April. The proposed changes allow President Abdel Fattah el-Sisi to remain in power until 2030; under the previous version of the constitution, he would have been barred from contesting the next elections, which were due in 2022. The changes were approved by 88.83% of voters who voted, with a 44% turnout.</t>
  </si>
  <si>
    <t>Senate elections were held in Egypt on 11 and 12 August 2020, with the diaspora voting on 9 and 10 August. Run-offs took place on 8-9 September (6-7 for the diaspora), and their results were announced on 16 September.</t>
  </si>
  <si>
    <t>The Egyptian Patriotic Movement, or Egyptian National Movement (Arabic: الحركة الوطنية المصرية‎) is a political party initiated by former presidential candidate Ahmed Shafik and Mohamed Abu Hamed, former vice chairman of the Free Egyptians Party and founder of the Life of the Egyptians Party.</t>
  </si>
  <si>
    <t xml:space="preserve">The Reform and Development Misruna Party (Arabic: حزب الأصلاح و التنمية‎ Hizb Al-Islah wa Al-Tanmiyah) is a liberal political party in Egypt.
</t>
  </si>
  <si>
    <t>The National Progressive Unionist Party (Arabic: حزب التجمع الوطني التقدمي الوحدوي‎, romanized: Ḥizb al-Tagammu' al-Watani al-Taqadomi al-Wahdawi, commonly referred to as Tagammu) is a socialist political party in Egypt. Originally known as the National Progressive Unionist Organization, it was established as the left-wing faction of the governing Arab Socialist Union (ASU) and became an independent party the ASU's dissolution.
The party considers itself a defender of the principles of the Egyptian Revolution of 1952. It calls for standing against attempts to reverse the revolution's social gains for labourers, the poor, and other low-income groups. In late 2014, the party withdrew from the Egyptian Front.</t>
  </si>
  <si>
    <t>The Justice Party (Arabic: حزب العدل‎, romanized: Ḥizb el-Adl) is a political party in Egypt. It was founded after the Egyptian Revolution of 2011 by a group of people from different movements that led to the revolution including the April 6 Youth Movement, the National Association for Change and Kefaya.</t>
  </si>
  <si>
    <t>The al‑Nour Party (Arabic: حزب النور‎, romanized: Ḥizb an-Nūr), or "Party of The Light", is one of the political parties created in Egypt after the 2011 Egyptian Revolution. It has an ultra-conservative Islamist ideology, which believes in implementing strict Sharia law. It has been described as the political arm of the Salafi Call Society, and "by far the most prominent" of the several new Salafi parties in Egypt, which it has surpassed by virtue of its "long organizational and administrative experience" and "charismatic leaders". Its political aim is to establish a theocratic state on the lines of Wahhabism like in Saudi Arabia. Saudi Arabia was found to be the main financer of the party according to the public German television news service ARD (broadcaster).In the 2011–12 Egypt parliamentary elections, the Islamist Bloc led by al‑Nour party received 7,534,266 votes out of a total 27,065,135 correct votes (27.8%). The Islamist Bloc, of which al-Nour was a member, gained 127 of the 498 parliamentary seats contested, second-place after the Muslim Brotherhood's Freedom and Justice Party. Al‑Nour Party itself won 111 of the 127 seats.
From January 2013 the party gradually distanced itself from President Mohamed Morsi's Brotherhood government, and came to support the military's July 2013 coup which overthrew Morsi. A lawsuit against the party was dismissed on 22 September 2014 because the court indicated it had no jurisdiction. A case on the dissolution of the party was adjourned until 17 January 2015 and further postponed until 21 February 2015. Another court case that was brought forth to dissolve the party was dismissed after the Alexandria Urgent Matters Court ruled on 26 November 2014 that it lacked jurisdiction. A lawsuit was rejected by the Parties Court and referred back to a lower court because the only entity qualified to argue for the dissolution of a party is the leader of the political parties commission.</t>
  </si>
  <si>
    <t>The Modern Egypt Party (Arabic: حزب مصر الحديثة‎ Hizb Masr al-Haditha) is an Egyptian political party made up of former members of the NDP. The party withdrew from the Egyptian Front.</t>
  </si>
  <si>
    <t>The Homeland Defenders Party (Arabic: حزب حماة الوطن‎) is a left-wing populist and democratic socialist political party in Egypt.
It is currently the largest member party of the Call of Egypt coalition and is seen as supportive towards President Abdel Fattah el-Sisi.</t>
  </si>
  <si>
    <t xml:space="preserve">The Republican People's Party (Arabic: حزب الشعب الجمهورى‎ Hezb Al-Shaeb Al-Gomhuri) is an Egyptian political party made up of former government ministers. The party supported Amr Moussa in the 2012 Egyptian presidential election. Hazem Omar denied that the party was composed of remnants (feloul) of the Mubarak regime.
</t>
  </si>
  <si>
    <t>The Nation's Future Party (Arabic: حزب مستقبل وطن‎), also known as the Future of the Nation Party or Mostaqbal Watan, is an Egyptian political party. It was founded in 2014 by members of the Egyptian Military Intelligence and Reconnaissance Administration and has grown to become one of Egypt's largest political parties. As of March 2016, the party chairman was Ashraf Rashad. The party has been described by some commentators as similar in nature to the National Democratic Party which ruled Egypt under Hosni Mubarak due to the uncompromising support the party gives to President Abdel Fattah el-Sisi, who has been described by international media as authoritarian, as well as the connections some members of the party have to high-ranking officials in Sisi's government.</t>
  </si>
  <si>
    <t>A constitutional referendum was held in Egypt on 14 and 15 January 2014 and with Egyptians abroad voting between 8 and 12 January. The new constitution was approved by 98.1% of voters. Turnout was 38.6%.</t>
  </si>
  <si>
    <t>Copts in Egypt refers to Coptic people born in or residing in Egypt.</t>
  </si>
  <si>
    <t>Upper Egypt (Arabic: صعيد مصر‎ Ṣaʿīd Miṣr, shortened to الصعيد Egyptian Arabic pronunciation: [es.sˤe.ˈʕiːd], locally: [es.sˤɑ.ˈʕiːd], Coptic: ⲙⲁⲣⲏⲥ) is the southern portion of Ancient Egypt and is composed of the lands on both sides of the Nile that extend downriver between Nubia and Lower Egypt in the north. 
In ancient Egypt, Upper Egypt was known as tꜣ šmꜣw, literally "the Land of Reeds" or "the Sedgeland" 
It is believed to have been united by the rulers of the supposed Thinite Confederacy who absorbed their rival city states during Naqada III and its unification with Lower Egypt ushered in the Early Dynastic period. Both Upper and Lower Egypt became imbedded within the symbolism of the sovereignty in Ancient Egypt such as the Pschent double crown. Upper Egypt remained as a historical distinction even after the classical period.</t>
  </si>
  <si>
    <t>Parliamentary elections were held in Egypt on 24–25 October and 7–8 November 2020 to elect the House of Representatives.</t>
  </si>
  <si>
    <t>The Egyptian revolution of 2011, also known as the 25 January Revolution (Arabic: ثورة 25 يناير‎; Thawrat khamsa wa-ʿišrūn yanāyir), started on 25 January 2011 and spread across Egypt. The date was set by various youth groups to coincide with the annual Egyptian "Police holiday" as a statement against increasing police brutality during the last few years of Mubarak's presidency. It consisted of demonstrations, marches, occupations of plazas, non-violent civil resistance, acts of civil disobedience and strikes. Millions of protesters from a range of socio-economic and religious backgrounds demanded the overthrow of Egyptian President Hosni Mubarak. Violent clashes between security forces and protesters resulted in at least 846 people killed and over 6,000 injured. Protesters retaliated by burning over 90 police stations across the country.The Egyptian protesters' grievances focused on legal and political issues, including police brutality, state-of-emergency laws, lack of political freedom, civil liberty, freedom of speech, corruption, high unemployment, food-price inflation and low wages. The protesters' primary demands were the end of the Mubarak regime. Strikes by labour unions added to the pressure on government officials. During the uprising, the capital, Cairo, was described as "a war zone" and the port city of Suez saw frequent violent clashes. Protesters defied a government-imposed curfew, which was impossible to enforce by the police and military. Egypt's Central Security Forces, loyal to Mubarak, were gradually replaced by military troops. In the chaos, there was looting by rioters which was instigated (according to opposition sources) by plainclothes police officers. In response, watch groups were organized by civilian vigilantes to protect their neighborhoods.On 11 February 2011, Vice President Omar Suleiman announced that Mubarak resigned as president, turning power over to the Supreme Council of the Armed Forces (SCAF). The military junta, headed by effective head of state Mohamed Hussein Tantawi, announced on 13 February that the constitution is suspended, both houses of parliament dissolved and the military would govern for six months (until elections could be held). The previous cabinet, including Prime Minister Ahmed Shafik, would serve as a caretaker government until a new one was formed.After the revolution against Mubarak and a period of rule by the Supreme Council of the Armed Forces, the Muslim Brotherhood took power in Egypt through a series of popular elections, with Egyptians electing Islamist Mohamed Morsi to the presidency in June 2012, after winning the election over Ahmed Shafik. However, the Morsi government encountered fierce opposition after his attempt to pass an Islamic-leaning constitution. Morsi also issued a temporary presidential decree that raised his decisions over judicial review to enable the passing of the constitution. It sparked general outrage from secularists and members of the military, and mass protests broke out against his rule on 28 June 2013. On 3 July 2013, Morsi was deposed by a coup d'état led by the minister of defense, General Abdel Fattah El-Sisi, as millions of Egyptians took to the streets in support of early elections. El-Sisi went on to become Egypt's president by popular election in 2014.</t>
  </si>
  <si>
    <t>Ali Abdel Aal Sayyed Ahmed (Arabic: علي عبد العال‎; born 29 November 1948) is an Egyptian law professor and politician. He was Speaker of the House of Representatives between 10 January 2016 and 12 January 2021. As law professor he worked at Ain Shams University and specialized in constitutional law.</t>
  </si>
  <si>
    <t>The Speaker of the House of Representatives (Arabic: رئيس مجلس النواب‎) presides over the sessions of the House of Representatives of Egypt with functions similar to that of a speaker in other countries. In case of the vacancy of the presidential office or the permanent incapacitation of the president, the Speaker of the People's Assembly shall temporarily assume the presidency for a maximum period of 60 days.
Following the 2011 Egyptian revolution and the ouster of ex-president Hosni Mubarak and arrest of ex-speaker of the assembly Ahmad Fathi Sorour, one of the leaders of the NDP, Parliament was temporarily dissolved. Following the 2011-2012 Egyptian parliamentary elections, speaker Dr. Mohamed Saad El-Katatny was elected by 399 out of 503 of his fellow MPs on the opening session of the new parliament on 23 January 2012, almost a year after the outbreak of the revolution. However, the Supreme Constitutional Court invalidated the elections of the House of Representatives, claiming that Brotherhood members ran as independents and that their elections were not valid, thus ordering the lower house to be dissolved.</t>
  </si>
  <si>
    <t>The Parliament of Egypt. Approval of the 2019 Egyptian constitutional referendum created a second chamber, called the Egyptian Senate.The Parliament is located in Cairo, Egypt's capital. Under the country's 2014 constitution, as the legislative branch of the Egyptian state the Parliament enacted laws, approved the general policy of the State, the general plan for economic and social development and the general budget of the State, supervised the work of the government, and had the power to vote to impeach the president of the Republic, or replace the government and its prime minister by a vote of no-confidence.
The parliament is made up of 596 seats, with 448 seats elected through the individual candidacy system, 120 elected through winner-take-all party lists (with quotas for youth, women, Christians, and workers) and 28 selected by the president.</t>
  </si>
  <si>
    <t>NaN</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</si>
  <si>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</si>
  <si>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</si>
  <si>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</si>
  <si>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</si>
  <si>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</si>
  <si>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</si>
  <si>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</si>
  <si>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</si>
  <si>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</si>
  <si>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</si>
  <si>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</si>
  <si>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</si>
  <si>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</si>
  <si>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</si>
  <si>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</si>
  <si>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</si>
  <si>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</si>
  <si>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</si>
  <si>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</si>
  <si>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</si>
  <si>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</si>
  <si>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</si>
  <si>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party</t>
  </si>
  <si>
    <t>egypt</t>
  </si>
  <si>
    <t>egyptian</t>
  </si>
  <si>
    <t>president</t>
  </si>
  <si>
    <t>al</t>
  </si>
  <si>
    <t>political</t>
  </si>
  <si>
    <t>arabic</t>
  </si>
  <si>
    <t>el</t>
  </si>
  <si>
    <t>2011</t>
  </si>
  <si>
    <t>revolution</t>
  </si>
  <si>
    <t>government</t>
  </si>
  <si>
    <t>parliament</t>
  </si>
  <si>
    <t>house</t>
  </si>
  <si>
    <t>state</t>
  </si>
  <si>
    <t>morsi</t>
  </si>
  <si>
    <t>cairo</t>
  </si>
  <si>
    <t>national</t>
  </si>
  <si>
    <t>elections</t>
  </si>
  <si>
    <t>arab</t>
  </si>
  <si>
    <t>until</t>
  </si>
  <si>
    <t>2012</t>
  </si>
  <si>
    <t>mubarak</t>
  </si>
  <si>
    <t>over</t>
  </si>
  <si>
    <t>parties</t>
  </si>
  <si>
    <t>حزب</t>
  </si>
  <si>
    <t>january</t>
  </si>
  <si>
    <t>war</t>
  </si>
  <si>
    <t>egypt's</t>
  </si>
  <si>
    <t>power</t>
  </si>
  <si>
    <t>country</t>
  </si>
  <si>
    <t>parliamentary</t>
  </si>
  <si>
    <t>largest</t>
  </si>
  <si>
    <t>democratic</t>
  </si>
  <si>
    <t>one</t>
  </si>
  <si>
    <t>social</t>
  </si>
  <si>
    <t>representatives</t>
  </si>
  <si>
    <t>mohamed</t>
  </si>
  <si>
    <t>world</t>
  </si>
  <si>
    <t>constitution</t>
  </si>
  <si>
    <t>assembly</t>
  </si>
  <si>
    <t>october</t>
  </si>
  <si>
    <t>abdel</t>
  </si>
  <si>
    <t>muslim</t>
  </si>
  <si>
    <t>presidential</t>
  </si>
  <si>
    <t>international</t>
  </si>
  <si>
    <t>lower</t>
  </si>
  <si>
    <t>former</t>
  </si>
  <si>
    <t>such</t>
  </si>
  <si>
    <t>members</t>
  </si>
  <si>
    <t>6</t>
  </si>
  <si>
    <t>city</t>
  </si>
  <si>
    <t>constitutional</t>
  </si>
  <si>
    <t>under</t>
  </si>
  <si>
    <t>2014</t>
  </si>
  <si>
    <t>minister</t>
  </si>
  <si>
    <t>two</t>
  </si>
  <si>
    <t>election</t>
  </si>
  <si>
    <t>sisi</t>
  </si>
  <si>
    <t>2013</t>
  </si>
  <si>
    <t>islamist</t>
  </si>
  <si>
    <t>independent</t>
  </si>
  <si>
    <t>against</t>
  </si>
  <si>
    <t>new</t>
  </si>
  <si>
    <t>member</t>
  </si>
  <si>
    <t>law</t>
  </si>
  <si>
    <t>speaker</t>
  </si>
  <si>
    <t>general</t>
  </si>
  <si>
    <t>prime</t>
  </si>
  <si>
    <t>elected</t>
  </si>
  <si>
    <t>system</t>
  </si>
  <si>
    <t>led</t>
  </si>
  <si>
    <t>freedom</t>
  </si>
  <si>
    <t>following</t>
  </si>
  <si>
    <t>court</t>
  </si>
  <si>
    <t>africa</t>
  </si>
  <si>
    <t>ḥizb</t>
  </si>
  <si>
    <t>sadat</t>
  </si>
  <si>
    <t>socialist</t>
  </si>
  <si>
    <t>liberal</t>
  </si>
  <si>
    <t>romanized</t>
  </si>
  <si>
    <t>between</t>
  </si>
  <si>
    <t>wafd</t>
  </si>
  <si>
    <t>israel</t>
  </si>
  <si>
    <t>upper</t>
  </si>
  <si>
    <t>through</t>
  </si>
  <si>
    <t>states</t>
  </si>
  <si>
    <t>police</t>
  </si>
  <si>
    <t>egyptians</t>
  </si>
  <si>
    <t>june</t>
  </si>
  <si>
    <t>politician</t>
  </si>
  <si>
    <t>fattah</t>
  </si>
  <si>
    <t>brotherhood</t>
  </si>
  <si>
    <t>hosni</t>
  </si>
  <si>
    <t>12</t>
  </si>
  <si>
    <t>described</t>
  </si>
  <si>
    <t>military</t>
  </si>
  <si>
    <t>ndp</t>
  </si>
  <si>
    <t>9</t>
  </si>
  <si>
    <t>known</t>
  </si>
  <si>
    <t>peace</t>
  </si>
  <si>
    <t>ancient</t>
  </si>
  <si>
    <t>referendum</t>
  </si>
  <si>
    <t>senate</t>
  </si>
  <si>
    <t>made</t>
  </si>
  <si>
    <t>seats</t>
  </si>
  <si>
    <t>legislatures</t>
  </si>
  <si>
    <t>life</t>
  </si>
  <si>
    <t>held</t>
  </si>
  <si>
    <t>many</t>
  </si>
  <si>
    <t>served</t>
  </si>
  <si>
    <t>july</t>
  </si>
  <si>
    <t>office</t>
  </si>
  <si>
    <t>justice</t>
  </si>
  <si>
    <t>university</t>
  </si>
  <si>
    <t>november</t>
  </si>
  <si>
    <t>dissolution</t>
  </si>
  <si>
    <t>regime</t>
  </si>
  <si>
    <t>during</t>
  </si>
  <si>
    <t>middle</t>
  </si>
  <si>
    <t>east</t>
  </si>
  <si>
    <t>1978</t>
  </si>
  <si>
    <t>council</t>
  </si>
  <si>
    <t>both</t>
  </si>
  <si>
    <t>another</t>
  </si>
  <si>
    <t>1952</t>
  </si>
  <si>
    <t>25</t>
  </si>
  <si>
    <t>united</t>
  </si>
  <si>
    <t>nations</t>
  </si>
  <si>
    <t>2019</t>
  </si>
  <si>
    <t>second</t>
  </si>
  <si>
    <t>chamber</t>
  </si>
  <si>
    <t>laws</t>
  </si>
  <si>
    <t>economic</t>
  </si>
  <si>
    <t>republic</t>
  </si>
  <si>
    <t>up</t>
  </si>
  <si>
    <t>legislature</t>
  </si>
  <si>
    <t>2015</t>
  </si>
  <si>
    <t>security</t>
  </si>
  <si>
    <t>8</t>
  </si>
  <si>
    <t>coup</t>
  </si>
  <si>
    <t>became</t>
  </si>
  <si>
    <t>candidate</t>
  </si>
  <si>
    <t>head</t>
  </si>
  <si>
    <t>bicameral</t>
  </si>
  <si>
    <t>founded</t>
  </si>
  <si>
    <t>authoritarian</t>
  </si>
  <si>
    <t>dissolved</t>
  </si>
  <si>
    <t>april</t>
  </si>
  <si>
    <t>well</t>
  </si>
  <si>
    <t>executive</t>
  </si>
  <si>
    <t>february</t>
  </si>
  <si>
    <t>chairman</t>
  </si>
  <si>
    <t>nour</t>
  </si>
  <si>
    <t>1981</t>
  </si>
  <si>
    <t>people's</t>
  </si>
  <si>
    <t>left</t>
  </si>
  <si>
    <t>official</t>
  </si>
  <si>
    <t>land</t>
  </si>
  <si>
    <t>nile</t>
  </si>
  <si>
    <t>including</t>
  </si>
  <si>
    <t>itself</t>
  </si>
  <si>
    <t>armed</t>
  </si>
  <si>
    <t>forces</t>
  </si>
  <si>
    <t>created</t>
  </si>
  <si>
    <t>country's</t>
  </si>
  <si>
    <t>approved</t>
  </si>
  <si>
    <t>vote</t>
  </si>
  <si>
    <t>act</t>
  </si>
  <si>
    <t>early</t>
  </si>
  <si>
    <t>2016</t>
  </si>
  <si>
    <t>17</t>
  </si>
  <si>
    <t>000</t>
  </si>
  <si>
    <t>part</t>
  </si>
  <si>
    <t>low</t>
  </si>
  <si>
    <t>back</t>
  </si>
  <si>
    <t>محمد</t>
  </si>
  <si>
    <t>august</t>
  </si>
  <si>
    <t>protests</t>
  </si>
  <si>
    <t>born</t>
  </si>
  <si>
    <t>resulted</t>
  </si>
  <si>
    <t>resignation</t>
  </si>
  <si>
    <t>declaration</t>
  </si>
  <si>
    <t>powers</t>
  </si>
  <si>
    <t>acts</t>
  </si>
  <si>
    <t>supreme</t>
  </si>
  <si>
    <t>suspended</t>
  </si>
  <si>
    <t>being</t>
  </si>
  <si>
    <t>current</t>
  </si>
  <si>
    <t>established</t>
  </si>
  <si>
    <t>oldest</t>
  </si>
  <si>
    <t>2020</t>
  </si>
  <si>
    <t>الوطني</t>
  </si>
  <si>
    <t>referred</t>
  </si>
  <si>
    <t>anwar</t>
  </si>
  <si>
    <t>considered</t>
  </si>
  <si>
    <t>officially</t>
  </si>
  <si>
    <t>union</t>
  </si>
  <si>
    <t>conference</t>
  </si>
  <si>
    <t>remnants</t>
  </si>
  <si>
    <t>founding</t>
  </si>
  <si>
    <t>secretary</t>
  </si>
  <si>
    <t>form</t>
  </si>
  <si>
    <t>bloc</t>
  </si>
  <si>
    <t>front</t>
  </si>
  <si>
    <t>assassination</t>
  </si>
  <si>
    <t>out</t>
  </si>
  <si>
    <t>alliance</t>
  </si>
  <si>
    <t>third</t>
  </si>
  <si>
    <t>non</t>
  </si>
  <si>
    <t>support</t>
  </si>
  <si>
    <t>organization</t>
  </si>
  <si>
    <t>september</t>
  </si>
  <si>
    <t>first</t>
  </si>
  <si>
    <t>treaty</t>
  </si>
  <si>
    <t>million</t>
  </si>
  <si>
    <t>people</t>
  </si>
  <si>
    <t>movement</t>
  </si>
  <si>
    <t>emergency</t>
  </si>
  <si>
    <t>civil</t>
  </si>
  <si>
    <t>charter</t>
  </si>
  <si>
    <t>occurs</t>
  </si>
  <si>
    <t>violent</t>
  </si>
  <si>
    <t>ahmed</t>
  </si>
  <si>
    <t>progressive</t>
  </si>
  <si>
    <t>unionist</t>
  </si>
  <si>
    <t>groups</t>
  </si>
  <si>
    <t>period</t>
  </si>
  <si>
    <t>protesters</t>
  </si>
  <si>
    <t>located</t>
  </si>
  <si>
    <t>capital</t>
  </si>
  <si>
    <t>legislative</t>
  </si>
  <si>
    <t>development</t>
  </si>
  <si>
    <t>youth</t>
  </si>
  <si>
    <t>list</t>
  </si>
  <si>
    <t>name</t>
  </si>
  <si>
    <t>along</t>
  </si>
  <si>
    <t>modern</t>
  </si>
  <si>
    <t>2</t>
  </si>
  <si>
    <t>december</t>
  </si>
  <si>
    <t>public</t>
  </si>
  <si>
    <t>half</t>
  </si>
  <si>
    <t>turnout</t>
  </si>
  <si>
    <t>close</t>
  </si>
  <si>
    <t>10</t>
  </si>
  <si>
    <t>policies</t>
  </si>
  <si>
    <t>calls</t>
  </si>
  <si>
    <t>muḥammad</t>
  </si>
  <si>
    <t>mæˈħæmmæd</t>
  </si>
  <si>
    <t>3</t>
  </si>
  <si>
    <t>before</t>
  </si>
  <si>
    <t>professor</t>
  </si>
  <si>
    <t>came</t>
  </si>
  <si>
    <t>judicial</t>
  </si>
  <si>
    <t>rule</t>
  </si>
  <si>
    <t>voters</t>
  </si>
  <si>
    <t>opposition</t>
  </si>
  <si>
    <t>religious</t>
  </si>
  <si>
    <t>various</t>
  </si>
  <si>
    <t>semi</t>
  </si>
  <si>
    <t>six</t>
  </si>
  <si>
    <t>article</t>
  </si>
  <si>
    <t>الحزب</t>
  </si>
  <si>
    <t>sadat's</t>
  </si>
  <si>
    <t>response</t>
  </si>
  <si>
    <t>far</t>
  </si>
  <si>
    <t>asu</t>
  </si>
  <si>
    <t>asu's</t>
  </si>
  <si>
    <t>16</t>
  </si>
  <si>
    <t>رئيس</t>
  </si>
  <si>
    <t>المصري</t>
  </si>
  <si>
    <t>merger</t>
  </si>
  <si>
    <t>march</t>
  </si>
  <si>
    <t>amr</t>
  </si>
  <si>
    <t>un</t>
  </si>
  <si>
    <t>hazem</t>
  </si>
  <si>
    <t>tagammu</t>
  </si>
  <si>
    <t>shura</t>
  </si>
  <si>
    <t>bahaa</t>
  </si>
  <si>
    <t>won</t>
  </si>
  <si>
    <t>votes</t>
  </si>
  <si>
    <t>giza</t>
  </si>
  <si>
    <t>choose</t>
  </si>
  <si>
    <t>associated</t>
  </si>
  <si>
    <t>formally</t>
  </si>
  <si>
    <t>thus</t>
  </si>
  <si>
    <t>independents</t>
  </si>
  <si>
    <t>used</t>
  </si>
  <si>
    <t>decree</t>
  </si>
  <si>
    <t>authority</t>
  </si>
  <si>
    <t>27</t>
  </si>
  <si>
    <t>21</t>
  </si>
  <si>
    <t>15</t>
  </si>
  <si>
    <t>officers</t>
  </si>
  <si>
    <t>vice</t>
  </si>
  <si>
    <t>nobel</t>
  </si>
  <si>
    <t>sinai</t>
  </si>
  <si>
    <t>1967</t>
  </si>
  <si>
    <t>although</t>
  </si>
  <si>
    <t>league</t>
  </si>
  <si>
    <t>primary</t>
  </si>
  <si>
    <t>gaza</t>
  </si>
  <si>
    <t>strip</t>
  </si>
  <si>
    <t>saudi</t>
  </si>
  <si>
    <t>arabia</t>
  </si>
  <si>
    <t>delta</t>
  </si>
  <si>
    <t>remain</t>
  </si>
  <si>
    <t>significant</t>
  </si>
  <si>
    <t>popular</t>
  </si>
  <si>
    <t>long</t>
  </si>
  <si>
    <t>roman</t>
  </si>
  <si>
    <t>century</t>
  </si>
  <si>
    <t>populous</t>
  </si>
  <si>
    <t>north</t>
  </si>
  <si>
    <t>majority</t>
  </si>
  <si>
    <t>live</t>
  </si>
  <si>
    <t>area</t>
  </si>
  <si>
    <t>spread</t>
  </si>
  <si>
    <t>become</t>
  </si>
  <si>
    <t>economy</t>
  </si>
  <si>
    <t>islamic</t>
  </si>
  <si>
    <t>coptic</t>
  </si>
  <si>
    <t>according</t>
  </si>
  <si>
    <t>organizations</t>
  </si>
  <si>
    <t>1</t>
  </si>
  <si>
    <t>high</t>
  </si>
  <si>
    <t>more</t>
  </si>
  <si>
    <t>standing</t>
  </si>
  <si>
    <t>call</t>
  </si>
  <si>
    <t>governing</t>
  </si>
  <si>
    <t>commonly</t>
  </si>
  <si>
    <t>voting</t>
  </si>
  <si>
    <t>place</t>
  </si>
  <si>
    <t>took</t>
  </si>
  <si>
    <t>7</t>
  </si>
  <si>
    <t>announced</t>
  </si>
  <si>
    <t>shafik</t>
  </si>
  <si>
    <t>hizb</t>
  </si>
  <si>
    <t>wa</t>
  </si>
  <si>
    <t>wing</t>
  </si>
  <si>
    <t>withdrew</t>
  </si>
  <si>
    <t>case</t>
  </si>
  <si>
    <t>presidency</t>
  </si>
  <si>
    <t>called</t>
  </si>
  <si>
    <t>enacted</t>
  </si>
  <si>
    <t>policy</t>
  </si>
  <si>
    <t>budget</t>
  </si>
  <si>
    <t>impeach</t>
  </si>
  <si>
    <t>individual</t>
  </si>
  <si>
    <t>take</t>
  </si>
  <si>
    <t>lists</t>
  </si>
  <si>
    <t>28</t>
  </si>
  <si>
    <t>selected</t>
  </si>
  <si>
    <t>legislate</t>
  </si>
  <si>
    <t>included</t>
  </si>
  <si>
    <t>sovereign</t>
  </si>
  <si>
    <t>history</t>
  </si>
  <si>
    <t>started</t>
  </si>
  <si>
    <t>unicameral</t>
  </si>
  <si>
    <t>session</t>
  </si>
  <si>
    <t>troops</t>
  </si>
  <si>
    <t>given</t>
  </si>
  <si>
    <t>holiday</t>
  </si>
  <si>
    <t>areas</t>
  </si>
  <si>
    <t>set</t>
  </si>
  <si>
    <t>administration</t>
  </si>
  <si>
    <t>movements</t>
  </si>
  <si>
    <t>ipa</t>
  </si>
  <si>
    <t>d'état</t>
  </si>
  <si>
    <t>affiliated</t>
  </si>
  <si>
    <t>organisation</t>
  </si>
  <si>
    <t>southern</t>
  </si>
  <si>
    <t>california</t>
  </si>
  <si>
    <t>barred</t>
  </si>
  <si>
    <t>mubarak's</t>
  </si>
  <si>
    <t>issued</t>
  </si>
  <si>
    <t>temporary</t>
  </si>
  <si>
    <t>granted</t>
  </si>
  <si>
    <t>without</t>
  </si>
  <si>
    <t>review</t>
  </si>
  <si>
    <t>move</t>
  </si>
  <si>
    <t>dominated</t>
  </si>
  <si>
    <t>aligned</t>
  </si>
  <si>
    <t>issues</t>
  </si>
  <si>
    <t>morsi's</t>
  </si>
  <si>
    <t>deposed</t>
  </si>
  <si>
    <t>appointed</t>
  </si>
  <si>
    <t>interim</t>
  </si>
  <si>
    <t>demonstrations</t>
  </si>
  <si>
    <t>death</t>
  </si>
  <si>
    <t>based</t>
  </si>
  <si>
    <t>denied</t>
  </si>
  <si>
    <t>medical</t>
  </si>
  <si>
    <t>مجلس</t>
  </si>
  <si>
    <t>النواب</t>
  </si>
  <si>
    <t>politics</t>
  </si>
  <si>
    <t>year</t>
  </si>
  <si>
    <t>5</t>
  </si>
  <si>
    <t>dissolve</t>
  </si>
  <si>
    <t>ad</t>
  </si>
  <si>
    <t>ruling</t>
  </si>
  <si>
    <t>usually</t>
  </si>
  <si>
    <t>multi</t>
  </si>
  <si>
    <t>creation</t>
  </si>
  <si>
    <t>successor</t>
  </si>
  <si>
    <t>centrist</t>
  </si>
  <si>
    <t>seen</t>
  </si>
  <si>
    <t>nasserism</t>
  </si>
  <si>
    <t>1989</t>
  </si>
  <si>
    <t>order</t>
  </si>
  <si>
    <t>المؤتمر</t>
  </si>
  <si>
    <t>congress</t>
  </si>
  <si>
    <t>secularist</t>
  </si>
  <si>
    <t>five</t>
  </si>
  <si>
    <t>leftist</t>
  </si>
  <si>
    <t>participated</t>
  </si>
  <si>
    <t>meeting</t>
  </si>
  <si>
    <t>multiple</t>
  </si>
  <si>
    <t>chaired</t>
  </si>
  <si>
    <t>29</t>
  </si>
  <si>
    <t>include</t>
  </si>
  <si>
    <t>abou</t>
  </si>
  <si>
    <t>film</t>
  </si>
  <si>
    <t>hamzawy</t>
  </si>
  <si>
    <t>escwa</t>
  </si>
  <si>
    <t>beblawi</t>
  </si>
  <si>
    <t>resigned</t>
  </si>
  <si>
    <t>18</t>
  </si>
  <si>
    <t>ran</t>
  </si>
  <si>
    <t>named</t>
  </si>
  <si>
    <t>din</t>
  </si>
  <si>
    <t>appointment</t>
  </si>
  <si>
    <t>belong</t>
  </si>
  <si>
    <t>coalition</t>
  </si>
  <si>
    <t>later</t>
  </si>
  <si>
    <t>cabinet</t>
  </si>
  <si>
    <t>months</t>
  </si>
  <si>
    <t>2005</t>
  </si>
  <si>
    <t>received</t>
  </si>
  <si>
    <t>total</t>
  </si>
  <si>
    <t>brotherhood's</t>
  </si>
  <si>
    <t>date</t>
  </si>
  <si>
    <t>independently</t>
  </si>
  <si>
    <t>subsequent</t>
  </si>
  <si>
    <t>winning</t>
  </si>
  <si>
    <t>sayyed</t>
  </si>
  <si>
    <t>maximum</t>
  </si>
  <si>
    <t>numerous</t>
  </si>
  <si>
    <t>stand</t>
  </si>
  <si>
    <t>politicians</t>
  </si>
  <si>
    <t>views</t>
  </si>
  <si>
    <t>align</t>
  </si>
  <si>
    <t>level</t>
  </si>
  <si>
    <t>subject</t>
  </si>
  <si>
    <t>sometimes</t>
  </si>
  <si>
    <t>even</t>
  </si>
  <si>
    <t>saad</t>
  </si>
  <si>
    <t>katatni</t>
  </si>
  <si>
    <t>katatny</t>
  </si>
  <si>
    <t>fjp</t>
  </si>
  <si>
    <t>prior</t>
  </si>
  <si>
    <t>abu</t>
  </si>
  <si>
    <t>days</t>
  </si>
  <si>
    <t>1970</t>
  </si>
  <si>
    <t>free</t>
  </si>
  <si>
    <t>overthrew</t>
  </si>
  <si>
    <t>menachem</t>
  </si>
  <si>
    <t>begin</t>
  </si>
  <si>
    <t>signed</t>
  </si>
  <si>
    <t>cooperation</t>
  </si>
  <si>
    <t>prize</t>
  </si>
  <si>
    <t>years</t>
  </si>
  <si>
    <t>1973</t>
  </si>
  <si>
    <t>peninsula</t>
  </si>
  <si>
    <t>day</t>
  </si>
  <si>
    <t>making</t>
  </si>
  <si>
    <t>rejected</t>
  </si>
  <si>
    <t>efforts</t>
  </si>
  <si>
    <t>palestinian</t>
  </si>
  <si>
    <t>sudan</t>
  </si>
  <si>
    <t>palestine</t>
  </si>
  <si>
    <t>make</t>
  </si>
  <si>
    <t>listen</t>
  </si>
  <si>
    <t>miṣr</t>
  </si>
  <si>
    <t>northeast</t>
  </si>
  <si>
    <t>corner</t>
  </si>
  <si>
    <t>formed</t>
  </si>
  <si>
    <t>mediterranean</t>
  </si>
  <si>
    <t>gulf</t>
  </si>
  <si>
    <t>aqaba</t>
  </si>
  <si>
    <t>red</t>
  </si>
  <si>
    <t>sea</t>
  </si>
  <si>
    <t>lies</t>
  </si>
  <si>
    <t>heritage</t>
  </si>
  <si>
    <t>6th</t>
  </si>
  <si>
    <t>saw</t>
  </si>
  <si>
    <t>developments</t>
  </si>
  <si>
    <t>religion</t>
  </si>
  <si>
    <t>central</t>
  </si>
  <si>
    <t>great</t>
  </si>
  <si>
    <t>memphis</t>
  </si>
  <si>
    <t>cultural</t>
  </si>
  <si>
    <t>endured</t>
  </si>
  <si>
    <t>foreign</t>
  </si>
  <si>
    <t>important</t>
  </si>
  <si>
    <t>centre</t>
  </si>
  <si>
    <t>largely</t>
  </si>
  <si>
    <t>gained</t>
  </si>
  <si>
    <t>declared</t>
  </si>
  <si>
    <t>strife</t>
  </si>
  <si>
    <t>several</t>
  </si>
  <si>
    <t>conflicts</t>
  </si>
  <si>
    <t>1948</t>
  </si>
  <si>
    <t>unrest</t>
  </si>
  <si>
    <t>rights</t>
  </si>
  <si>
    <t>inhabitants</t>
  </si>
  <si>
    <t>near</t>
  </si>
  <si>
    <t>square</t>
  </si>
  <si>
    <t>sq</t>
  </si>
  <si>
    <t>mi</t>
  </si>
  <si>
    <t>found</t>
  </si>
  <si>
    <t>alexandria</t>
  </si>
  <si>
    <t>cities</t>
  </si>
  <si>
    <t>regional</t>
  </si>
  <si>
    <t>worldwide</t>
  </si>
  <si>
    <t>world's</t>
  </si>
  <si>
    <t>19</t>
  </si>
  <si>
    <t>population</t>
  </si>
  <si>
    <t>20</t>
  </si>
  <si>
    <t>present</t>
  </si>
  <si>
    <t>parts</t>
  </si>
  <si>
    <t>media</t>
  </si>
  <si>
    <t>headquarters</t>
  </si>
  <si>
    <t>metro</t>
  </si>
  <si>
    <t>systems</t>
  </si>
  <si>
    <t>annual</t>
  </si>
  <si>
    <t>put</t>
  </si>
  <si>
    <t>declare</t>
  </si>
  <si>
    <t>legality</t>
  </si>
  <si>
    <t>speech</t>
  </si>
  <si>
    <t>declaring</t>
  </si>
  <si>
    <t>iii</t>
  </si>
  <si>
    <t>opening</t>
  </si>
  <si>
    <t>declarations</t>
  </si>
  <si>
    <t>24</t>
  </si>
  <si>
    <t>collective</t>
  </si>
  <si>
    <t>enforce</t>
  </si>
  <si>
    <t>shall</t>
  </si>
  <si>
    <t>few</t>
  </si>
  <si>
    <t>addition</t>
  </si>
  <si>
    <t>legal</t>
  </si>
  <si>
    <t>cohabitation</t>
  </si>
  <si>
    <t>different</t>
  </si>
  <si>
    <t>acceptable</t>
  </si>
  <si>
    <t>within</t>
  </si>
  <si>
    <t>entity</t>
  </si>
  <si>
    <t>legislators</t>
  </si>
  <si>
    <t>chambers</t>
  </si>
  <si>
    <t>22</t>
  </si>
  <si>
    <t>changes</t>
  </si>
  <si>
    <t>previous</t>
  </si>
  <si>
    <t>due</t>
  </si>
  <si>
    <t>11</t>
  </si>
  <si>
    <t>diaspora</t>
  </si>
  <si>
    <t>reform</t>
  </si>
  <si>
    <t>misruna</t>
  </si>
  <si>
    <t>الأصلاح</t>
  </si>
  <si>
    <t>و</t>
  </si>
  <si>
    <t>التنمية</t>
  </si>
  <si>
    <t>islah</t>
  </si>
  <si>
    <t>tanmiyah</t>
  </si>
  <si>
    <t>التجمع</t>
  </si>
  <si>
    <t>التقدمي</t>
  </si>
  <si>
    <t>الوحدوي</t>
  </si>
  <si>
    <t>tagammu'</t>
  </si>
  <si>
    <t>watani</t>
  </si>
  <si>
    <t>taqadomi</t>
  </si>
  <si>
    <t>wahdawi</t>
  </si>
  <si>
    <t>originally</t>
  </si>
  <si>
    <t>faction</t>
  </si>
  <si>
    <t>considers</t>
  </si>
  <si>
    <t>defender</t>
  </si>
  <si>
    <t>principles</t>
  </si>
  <si>
    <t>attempts</t>
  </si>
  <si>
    <t>reverse</t>
  </si>
  <si>
    <t>revolution's</t>
  </si>
  <si>
    <t>gains</t>
  </si>
  <si>
    <t>labourers</t>
  </si>
  <si>
    <t>poor</t>
  </si>
  <si>
    <t>income</t>
  </si>
  <si>
    <t>late</t>
  </si>
  <si>
    <t>salafi</t>
  </si>
  <si>
    <t>leaders</t>
  </si>
  <si>
    <t>127</t>
  </si>
  <si>
    <t>gradually</t>
  </si>
  <si>
    <t>lawsuit</t>
  </si>
  <si>
    <t>dismissed</t>
  </si>
  <si>
    <t>jurisdiction</t>
  </si>
  <si>
    <t>ruled</t>
  </si>
  <si>
    <t>مصر</t>
  </si>
  <si>
    <t>omar</t>
  </si>
  <si>
    <t>composed</t>
  </si>
  <si>
    <t>future</t>
  </si>
  <si>
    <t>similar</t>
  </si>
  <si>
    <t>officials</t>
  </si>
  <si>
    <t>es</t>
  </si>
  <si>
    <t>ˈʕiːd</t>
  </si>
  <si>
    <t>brutality</t>
  </si>
  <si>
    <t>strikes</t>
  </si>
  <si>
    <t>millions</t>
  </si>
  <si>
    <t>clashes</t>
  </si>
  <si>
    <t>protesters'</t>
  </si>
  <si>
    <t>temporarily</t>
  </si>
  <si>
    <t>ex</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</si>
  <si>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</si>
  <si>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</si>
  <si>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</si>
  <si>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</si>
  <si>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</si>
  <si>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</si>
  <si>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</si>
  <si>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</si>
  <si>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</si>
  <si>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</si>
  <si>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</si>
  <si>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</si>
  <si>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</si>
  <si>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</si>
  <si>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</si>
  <si>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</si>
  <si>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</si>
  <si>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</si>
  <si>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</si>
  <si>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</si>
  <si>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</si>
  <si>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</si>
  <si>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</si>
  <si>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</si>
  <si>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</si>
  <si>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</si>
  <si>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</si>
  <si>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</si>
  <si>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</si>
  <si>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</si>
  <si>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</si>
  <si>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</si>
  <si>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</si>
  <si>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</si>
  <si>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</si>
  <si>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</si>
  <si>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</si>
  <si>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</si>
  <si>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</si>
  <si>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</si>
  <si>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</si>
  <si>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</si>
  <si>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</si>
  <si>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</si>
  <si>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</si>
  <si>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</si>
  <si>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</si>
  <si>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</si>
  <si>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</si>
  <si>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</si>
  <si>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</si>
  <si>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</si>
  <si>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</si>
  <si>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</si>
  <si>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</si>
  <si>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Top 10 Vertices, Ranked by Betweenness Centrality</t>
  </si>
  <si>
    <t>Top Words in Content in Entire Graph</t>
  </si>
  <si>
    <t>Entire Graph Count</t>
  </si>
  <si>
    <t>Top Words in Content in G1</t>
  </si>
  <si>
    <t>Top Words in Content in G2</t>
  </si>
  <si>
    <t>G1 Count</t>
  </si>
  <si>
    <t>Top Words in Content in G3</t>
  </si>
  <si>
    <t>G2 Count</t>
  </si>
  <si>
    <t>Top Words in Content in G4</t>
  </si>
  <si>
    <t>G3 Count</t>
  </si>
  <si>
    <t>Top Words in Content in G5</t>
  </si>
  <si>
    <t>G4 Count</t>
  </si>
  <si>
    <t>G5 Count</t>
  </si>
  <si>
    <t>Top Words in Content</t>
  </si>
  <si>
    <t>house egyptian president parliament war state government egypt representatives speaker</t>
  </si>
  <si>
    <t>party egyptian egypt al political arabic democratic حزب el liberal</t>
  </si>
  <si>
    <t>egypt party arab cairo arabic world largest president sadat egyptian</t>
  </si>
  <si>
    <t>party egypt president morsi political parliamentary al egyptian wafd elections</t>
  </si>
  <si>
    <t>party al national progressive unionist socialist egyptian arabic حزب التجمع</t>
  </si>
  <si>
    <t>Top Word Pairs in Content in Entire Graph</t>
  </si>
  <si>
    <t>political,party</t>
  </si>
  <si>
    <t>party,arabic</t>
  </si>
  <si>
    <t>arabic,حزب</t>
  </si>
  <si>
    <t>egyptian,revolution</t>
  </si>
  <si>
    <t>party,egypt</t>
  </si>
  <si>
    <t>house,representatives</t>
  </si>
  <si>
    <t>democratic,party</t>
  </si>
  <si>
    <t>prime,minister</t>
  </si>
  <si>
    <t>el,sisi</t>
  </si>
  <si>
    <t>abdel,fattah</t>
  </si>
  <si>
    <t>Top Word Pairs in Content in G1</t>
  </si>
  <si>
    <t>lower,house</t>
  </si>
  <si>
    <t>speaker,house</t>
  </si>
  <si>
    <t>revolution,2011</t>
  </si>
  <si>
    <t>parliament,egypt</t>
  </si>
  <si>
    <t>constitutional,referendum</t>
  </si>
  <si>
    <t>elected,through</t>
  </si>
  <si>
    <t>مجلس,النواب</t>
  </si>
  <si>
    <t>Top Word Pairs in Content in G2</t>
  </si>
  <si>
    <t>social,democratic</t>
  </si>
  <si>
    <t>president,abdel</t>
  </si>
  <si>
    <t>fattah,el</t>
  </si>
  <si>
    <t>Top Word Pairs in Content in G3</t>
  </si>
  <si>
    <t>ancient,egypt</t>
  </si>
  <si>
    <t>arab,world</t>
  </si>
  <si>
    <t>6,october</t>
  </si>
  <si>
    <t>middle,east</t>
  </si>
  <si>
    <t>october,1981</t>
  </si>
  <si>
    <t>anwar,el</t>
  </si>
  <si>
    <t>el,sadat</t>
  </si>
  <si>
    <t>gaza,strip</t>
  </si>
  <si>
    <t>nile,delta</t>
  </si>
  <si>
    <t>arab,league</t>
  </si>
  <si>
    <t>Top Word Pairs in Content in G4</t>
  </si>
  <si>
    <t>wafd,party</t>
  </si>
  <si>
    <t>freedom,justice</t>
  </si>
  <si>
    <t>justice,party</t>
  </si>
  <si>
    <t>parliamentary,elections</t>
  </si>
  <si>
    <t>al,nour</t>
  </si>
  <si>
    <t>parliamentary,life</t>
  </si>
  <si>
    <t>political,parties</t>
  </si>
  <si>
    <t>nour,party</t>
  </si>
  <si>
    <t>Top Word Pairs in Content in G5</t>
  </si>
  <si>
    <t>national,progressive</t>
  </si>
  <si>
    <t>progressive,unionist</t>
  </si>
  <si>
    <t>unionist,party</t>
  </si>
  <si>
    <t>حزب,التجمع</t>
  </si>
  <si>
    <t>التجمع,الوطني</t>
  </si>
  <si>
    <t>الوطني,التقدمي</t>
  </si>
  <si>
    <t>التقدمي,الوحدوي</t>
  </si>
  <si>
    <t>الوحدوي,romanized</t>
  </si>
  <si>
    <t>Top Word Pairs in Content</t>
  </si>
  <si>
    <t>house,representatives  lower,house  prime,minister  egyptian,revolution  speaker,house  revolution,2011  parliament,egypt  constitutional,referendum  elected,through  مجلس,النواب</t>
  </si>
  <si>
    <t>party,arabic  arabic,حزب  political,party  democratic,party  party,egypt  social,democratic  president,abdel  abdel,fattah  fattah,el  el,sisi</t>
  </si>
  <si>
    <t>ancient,egypt  arab,world  6,october  middle,east  october,1981  anwar,el  el,sadat  gaza,strip  nile,delta  arab,league</t>
  </si>
  <si>
    <t>wafd,party  freedom,justice  justice,party  parliamentary,elections  al,nour  political,party  parliamentary,life  political,parties  nour,party  egyptian,revolution</t>
  </si>
  <si>
    <t>national,progressive  progressive,unionist  unionist,party  party,arabic  arabic,حزب  حزب,التجمع  التجمع,الوطني  الوطني,التقدمي  التقدمي,الوحدوي  الوحدوي,romanized</t>
  </si>
  <si>
    <t>Top Words in Content by Count</t>
  </si>
  <si>
    <t/>
  </si>
  <si>
    <t>Top Words in Content by Salience</t>
  </si>
  <si>
    <t>Top Word Pairs in Content by Count</t>
  </si>
  <si>
    <t>Top Word Pairs in Content by Salience</t>
  </si>
  <si>
    <t>G1: house egyptian president parliament war state government egypt representatives speaker</t>
  </si>
  <si>
    <t>G2: party egyptian egypt al political arabic democratic حزب el liberal</t>
  </si>
  <si>
    <t>G3: egypt party arab cairo arabic world largest president sadat egyptian</t>
  </si>
  <si>
    <t>G4: party egypt president morsi political parliamentary al egyptian wafd elections</t>
  </si>
  <si>
    <t>G5: party al national progressive unionist socialist egyptian arabic حزب التجمع</t>
  </si>
  <si>
    <t>▓0▓0▓0▓True▓Black▓Black▓▓Edge Weight▓1▓1▓0▓1▓10▓False▓▓0▓0▓0▓0▓0▓False▓▓0▓0▓0▓True▓Black▓Black▓▓Betweenness Centrality▓0.320513▓1226.930037▓3▓20▓1000▓True▓▓0▓0▓0▓0▓0▓False▓▓0▓0▓0▓0▓0▓False▓▓0▓0▓0▓0▓0▓False</t>
  </si>
  <si>
    <t>Subgraph</t>
  </si>
  <si>
    <t>GraphSource░MediaWiki▓GraphTerm░Parliament_of_Egypt▓ImportDescription░The graph represents the Article-Article Hyperlinks network of the "Parliament_of_Egypt" seed article in en.wikipedia.org MediaWiki domain.  The network was obtained from MediaWiki on Tuesday, 26 January 2021 at 18:54 UTC.
The 50 most recent revisions are being analyzed.▓ImportSuggestedTitle░MediaWiki Map for "Parliament_of_Egypt" article▓ImportSuggestedFileNameNoExtension░2021-01-26 18-53-19 NodeXL MediaWiki Parliament_of_Egypt▓GroupingDescription░The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</si>
  <si>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</si>
  <si>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"Parliament_of_Egypt" seed article in en.wikipedia.org MediaWiki domain.  The network was obtained from MediaWiki on Tuesday, 26 January 2021 at 18:54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</si>
  <si>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</si>
  <si>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</si>
  <si>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https://nodexlgraphgallery.org/Pages/Graph.aspx?graphID=246579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</si>
</sst>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1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1"/>
      <tableStyleElement type="headerRow" dxfId="210"/>
    </tableStyle>
    <tableStyle name="NodeXL Table" pivot="0" count="1">
      <tableStyleElement type="headerRow" dxfId="2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682318"/>
        <c:axId val="11672631"/>
      </c:barChart>
      <c:catAx>
        <c:axId val="576823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672631"/>
        <c:crosses val="autoZero"/>
        <c:auto val="1"/>
        <c:lblOffset val="100"/>
        <c:noMultiLvlLbl val="0"/>
      </c:catAx>
      <c:valAx>
        <c:axId val="11672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8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526476"/>
        <c:axId val="26517597"/>
      </c:barChart>
      <c:catAx>
        <c:axId val="175264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517597"/>
        <c:crosses val="autoZero"/>
        <c:auto val="1"/>
        <c:lblOffset val="100"/>
        <c:noMultiLvlLbl val="0"/>
      </c:catAx>
      <c:valAx>
        <c:axId val="26517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26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184442"/>
        <c:axId val="52288883"/>
      </c:barChart>
      <c:catAx>
        <c:axId val="91844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88883"/>
        <c:crosses val="autoZero"/>
        <c:auto val="1"/>
        <c:lblOffset val="100"/>
        <c:noMultiLvlLbl val="0"/>
      </c:catAx>
      <c:valAx>
        <c:axId val="52288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84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66840"/>
        <c:axId val="45560057"/>
      </c:barChart>
      <c:catAx>
        <c:axId val="86668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560057"/>
        <c:crosses val="autoZero"/>
        <c:auto val="1"/>
        <c:lblOffset val="100"/>
        <c:noMultiLvlLbl val="0"/>
      </c:catAx>
      <c:valAx>
        <c:axId val="45560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66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409830"/>
        <c:axId val="49239151"/>
      </c:barChart>
      <c:catAx>
        <c:axId val="554098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239151"/>
        <c:crosses val="autoZero"/>
        <c:auto val="1"/>
        <c:lblOffset val="100"/>
        <c:noMultiLvlLbl val="0"/>
      </c:catAx>
      <c:valAx>
        <c:axId val="49239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09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129188"/>
        <c:axId val="67026261"/>
      </c:barChart>
      <c:catAx>
        <c:axId val="361291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026261"/>
        <c:crosses val="autoZero"/>
        <c:auto val="1"/>
        <c:lblOffset val="100"/>
        <c:noMultiLvlLbl val="0"/>
      </c:catAx>
      <c:valAx>
        <c:axId val="67026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9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035026"/>
        <c:axId val="53148971"/>
      </c:barChart>
      <c:catAx>
        <c:axId val="660350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148971"/>
        <c:crosses val="autoZero"/>
        <c:auto val="1"/>
        <c:lblOffset val="100"/>
        <c:noMultiLvlLbl val="0"/>
      </c:catAx>
      <c:valAx>
        <c:axId val="53148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35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847984"/>
        <c:axId val="56697201"/>
      </c:barChart>
      <c:catAx>
        <c:axId val="198479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697201"/>
        <c:crosses val="autoZero"/>
        <c:auto val="1"/>
        <c:lblOffset val="100"/>
        <c:noMultiLvlLbl val="0"/>
      </c:catAx>
      <c:valAx>
        <c:axId val="56697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47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974974"/>
        <c:axId val="52368295"/>
      </c:barChart>
      <c:catAx>
        <c:axId val="65974974"/>
        <c:scaling>
          <c:orientation val="minMax"/>
        </c:scaling>
        <c:axPos val="b"/>
        <c:delete val="1"/>
        <c:majorTickMark val="out"/>
        <c:minorTickMark val="none"/>
        <c:tickLblPos val="none"/>
        <c:crossAx val="52368295"/>
        <c:crosses val="autoZero"/>
        <c:auto val="1"/>
        <c:lblOffset val="100"/>
        <c:noMultiLvlLbl val="0"/>
      </c:catAx>
      <c:valAx>
        <c:axId val="52368295"/>
        <c:scaling>
          <c:orientation val="minMax"/>
        </c:scaling>
        <c:axPos val="l"/>
        <c:delete val="1"/>
        <c:majorTickMark val="out"/>
        <c:minorTickMark val="none"/>
        <c:tickLblPos val="none"/>
        <c:crossAx val="659749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arliament_of_Egyp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ist of legislatures by countr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History of the Egyptian parliamen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Egyptian parliamentary election, 201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ohamed Mors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House of Representatives (Egyp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Politics of Egyp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National Democratic Party (Egyp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Prime Minister of Egyp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onference Part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Egyptian Social Democratic Part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New Wafd Part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Independent politici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edic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aad Al-Katatn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ist of Speakers of the House of Representatives (Egyp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ufi Abu Tale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nwar Sada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Egyp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air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tate of emergenc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declaration of wa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Cohabitation (governmen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legislative branc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lower hous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enate_(Egyp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2019 Egyptian constitutional referendu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2020 Egyptian Senate electio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gyptian Patriotic Movemen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eform and Development Misruna Part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National Progressive Unionist Part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ustice Party (Egyp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l-Nour Part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odern Egypt Part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Homeland Defenders Part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epublican People's Party (Egyp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Nation's Future Part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Egyptian constitutional referendum, 2014"/>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opts in Egyp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Upper Egyp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2025 Egyptian Senate electi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2025 Egyptian parliamentary electi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2020 Egyptian parliamentary electio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2011 Egyptian revoluti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agammu"/>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Egyptian Conference Part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Reform and Development Party (Egyp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Ali Abdel A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peaker of the House of Representatives (Egyp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uleiman Wahd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Mahmoud El Sherif"/>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upport Egypt"/>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859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26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183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31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08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175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499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23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245" totalsRowShown="0" headerRowDxfId="208" dataDxfId="172">
  <autoFilter ref="A2:AD245"/>
  <tableColumns count="30">
    <tableColumn id="1" name="Vertex 1" dataDxfId="157"/>
    <tableColumn id="2" name="Vertex 2" dataDxfId="155"/>
    <tableColumn id="3" name="Color" dataDxfId="156"/>
    <tableColumn id="4" name="Width" dataDxfId="181"/>
    <tableColumn id="11" name="Style" dataDxfId="180"/>
    <tableColumn id="5" name="Opacity" dataDxfId="179"/>
    <tableColumn id="6" name="Visibility" dataDxfId="178"/>
    <tableColumn id="10" name="Label" dataDxfId="177"/>
    <tableColumn id="12" name="Label Text Color" dataDxfId="176"/>
    <tableColumn id="13" name="Label Font Size" dataDxfId="175"/>
    <tableColumn id="14" name="Reciprocated?" dataDxfId="111"/>
    <tableColumn id="7" name="ID" dataDxfId="174"/>
    <tableColumn id="9" name="Dynamic Filter" dataDxfId="173"/>
    <tableColumn id="8" name="Add Your Own Columns Here" dataDxfId="154"/>
    <tableColumn id="15" name="Relationship" dataDxfId="153"/>
    <tableColumn id="16" name="Edge Weight" dataDxfId="152"/>
    <tableColumn id="17" name="Edge Type" dataDxfId="151"/>
    <tableColumn id="18" name="Edit Comment" dataDxfId="150"/>
    <tableColumn id="19" name="Edit Size" dataDxfId="127"/>
    <tableColumn id="20" name="Vertex 1 Group" dataDxfId="126">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10" totalsRowShown="0" headerRowDxfId="110" dataDxfId="109">
  <autoFilter ref="A1:G1310"/>
  <tableColumns count="7">
    <tableColumn id="1" name="Word" dataDxfId="108"/>
    <tableColumn id="2" name="Count" dataDxfId="107"/>
    <tableColumn id="3" name="Salience" dataDxfId="106"/>
    <tableColumn id="4" name="Group" dataDxfId="105"/>
    <tableColumn id="5" name="Word on Sentiment List #1: List1" dataDxfId="104"/>
    <tableColumn id="6" name="Word on Sentiment List #2: List2" dataDxfId="103"/>
    <tableColumn id="7" name="Word on Sentiment List #3: List3" dataDxfId="10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7" totalsRowShown="0" headerRowDxfId="101" dataDxfId="100">
  <autoFilter ref="A1:L567"/>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4" totalsRowShown="0" headerRowDxfId="59" dataDxfId="58">
  <autoFilter ref="A2:C24"/>
  <tableColumns count="3">
    <tableColumn id="1" name="Group 1" dataDxfId="57"/>
    <tableColumn id="2" name="Group 2" dataDxfId="56"/>
    <tableColumn id="3" name="Edges" dataDxfId="5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52" dataDxfId="51">
  <autoFilter ref="A1:B7"/>
  <tableColumns count="2">
    <tableColumn id="1" name="Key" dataDxfId="37"/>
    <tableColumn id="2" name="Value" dataDxfId="3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54" totalsRowShown="0" headerRowDxfId="207" dataDxfId="158">
  <autoFilter ref="A2:AZ54"/>
  <tableColumns count="52">
    <tableColumn id="1" name="Vertex" dataDxfId="171"/>
    <tableColumn id="52" name="Subgraph"/>
    <tableColumn id="2" name="Color" dataDxfId="170"/>
    <tableColumn id="5" name="Shape" dataDxfId="169"/>
    <tableColumn id="6" name="Size" dataDxfId="168"/>
    <tableColumn id="4" name="Opacity" dataDxfId="149"/>
    <tableColumn id="7" name="Image File" dataDxfId="147"/>
    <tableColumn id="3" name="Visibility" dataDxfId="148"/>
    <tableColumn id="10" name="Label" dataDxfId="167"/>
    <tableColumn id="16" name="Label Fill Color" dataDxfId="166"/>
    <tableColumn id="9" name="Label Position" dataDxfId="144"/>
    <tableColumn id="8" name="Tooltip" dataDxfId="142"/>
    <tableColumn id="18" name="Layout Order" dataDxfId="143"/>
    <tableColumn id="13" name="X" dataDxfId="165"/>
    <tableColumn id="14" name="Y" dataDxfId="164"/>
    <tableColumn id="12" name="Locked?" dataDxfId="163"/>
    <tableColumn id="19" name="Polar R" dataDxfId="162"/>
    <tableColumn id="20" name="Polar Angle" dataDxfId="161"/>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160"/>
    <tableColumn id="28" name="Dynamic Filter" dataDxfId="159"/>
    <tableColumn id="17" name="Add Your Own Columns Here" dataDxfId="146"/>
    <tableColumn id="30" name="Custom Menu Item Text" dataDxfId="145"/>
    <tableColumn id="31" name="Custom Menu Item Action" dataDxfId="141"/>
    <tableColumn id="32" name="Vertex Type" dataDxfId="138"/>
    <tableColumn id="33" name="Content" dataDxfId="136"/>
    <tableColumn id="34" name="Age" dataDxfId="137"/>
    <tableColumn id="35" name="Gini Coefficient" dataDxfId="140"/>
    <tableColumn id="36" name="Nr Revisions" dataDxfId="139"/>
    <tableColumn id="37" name="URL" dataDxfId="128"/>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206">
  <autoFilter ref="A2:AI7"/>
  <tableColumns count="35">
    <tableColumn id="1" name="Group" dataDxfId="135"/>
    <tableColumn id="2" name="Vertex Color" dataDxfId="134"/>
    <tableColumn id="3" name="Vertex Shape" dataDxfId="132"/>
    <tableColumn id="22" name="Visibility" dataDxfId="133"/>
    <tableColumn id="4" name="Collapsed?"/>
    <tableColumn id="18" name="Label" dataDxfId="205"/>
    <tableColumn id="20" name="Collapsed X"/>
    <tableColumn id="21" name="Collapsed Y"/>
    <tableColumn id="6" name="ID" dataDxfId="204"/>
    <tableColumn id="19" name="Collapsed Properties" dataDxfId="125"/>
    <tableColumn id="5" name="Vertices" dataDxfId="124"/>
    <tableColumn id="7" name="Unique Edges" dataDxfId="123"/>
    <tableColumn id="8" name="Edges With Duplicates" dataDxfId="122"/>
    <tableColumn id="9" name="Total Edges" dataDxfId="121"/>
    <tableColumn id="10" name="Self-Loops" dataDxfId="120"/>
    <tableColumn id="24" name="Reciprocated Vertex Pair Ratio" dataDxfId="119"/>
    <tableColumn id="25" name="Reciprocated Edge Ratio" dataDxfId="118"/>
    <tableColumn id="11" name="Connected Components" dataDxfId="117"/>
    <tableColumn id="12" name="Single-Vertex Connected Components" dataDxfId="116"/>
    <tableColumn id="13" name="Maximum Vertices in a Connected Component" dataDxfId="115"/>
    <tableColumn id="14" name="Maximum Edges in a Connected Component" dataDxfId="114"/>
    <tableColumn id="15" name="Maximum Geodesic Distance (Diameter)" dataDxfId="113"/>
    <tableColumn id="16" name="Average Geodesic Distance" dataDxfId="112"/>
    <tableColumn id="17" name="Graph Density" dataDxfId="68"/>
    <tableColumn id="23" name="Sentiment List #1: List1 Word Count" dataDxfId="67"/>
    <tableColumn id="26" name="Sentiment List #1: List1 Word Percentage (%)" dataDxfId="66"/>
    <tableColumn id="27" name="Sentiment List #2: List2 Word Count" dataDxfId="65"/>
    <tableColumn id="28" name="Sentiment List #2: List2 Word Percentage (%)" dataDxfId="64"/>
    <tableColumn id="29" name="Sentiment List #3: List3 Word Count" dataDxfId="63"/>
    <tableColumn id="30" name="Sentiment List #3: List3 Word Percentage (%)" dataDxfId="62"/>
    <tableColumn id="31" name="Non-categorized Word Count" dataDxfId="61"/>
    <tableColumn id="32" name="Non-categorized Word Percentage (%)" dataDxfId="60"/>
    <tableColumn id="33" name="Group Content Word Count" dataDxfId="21"/>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203" dataDxfId="202">
  <autoFilter ref="A1:C53"/>
  <tableColumns count="3">
    <tableColumn id="1" name="Group" dataDxfId="131"/>
    <tableColumn id="2" name="Vertex" dataDxfId="130"/>
    <tableColumn id="3" name="Vertex ID" dataDxfId="1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54"/>
    <tableColumn id="2" name="Value" dataDxfId="5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01"/>
    <tableColumn id="2" name="Degree Frequency" dataDxfId="200">
      <calculatedColumnFormula>COUNTIF(Vertices[Degree], "&gt;= " &amp; D2) - COUNTIF(Vertices[Degree], "&gt;=" &amp; D3)</calculatedColumnFormula>
    </tableColumn>
    <tableColumn id="3" name="In-Degree Bin" dataDxfId="199"/>
    <tableColumn id="4" name="In-Degree Frequency" dataDxfId="198">
      <calculatedColumnFormula>COUNTIF(Vertices[In-Degree], "&gt;= " &amp; F2) - COUNTIF(Vertices[In-Degree], "&gt;=" &amp; F3)</calculatedColumnFormula>
    </tableColumn>
    <tableColumn id="5" name="Out-Degree Bin" dataDxfId="197"/>
    <tableColumn id="6" name="Out-Degree Frequency" dataDxfId="196">
      <calculatedColumnFormula>COUNTIF(Vertices[Out-Degree], "&gt;= " &amp; H2) - COUNTIF(Vertices[Out-Degree], "&gt;=" &amp; H3)</calculatedColumnFormula>
    </tableColumn>
    <tableColumn id="7" name="Betweenness Centrality Bin" dataDxfId="195"/>
    <tableColumn id="8" name="Betweenness Centrality Frequency" dataDxfId="194">
      <calculatedColumnFormula>COUNTIF(Vertices[Betweenness Centrality], "&gt;= " &amp; J2) - COUNTIF(Vertices[Betweenness Centrality], "&gt;=" &amp; J3)</calculatedColumnFormula>
    </tableColumn>
    <tableColumn id="9" name="Closeness Centrality Bin" dataDxfId="193"/>
    <tableColumn id="10" name="Closeness Centrality Frequency" dataDxfId="192">
      <calculatedColumnFormula>COUNTIF(Vertices[Closeness Centrality], "&gt;= " &amp; L2) - COUNTIF(Vertices[Closeness Centrality], "&gt;=" &amp; L3)</calculatedColumnFormula>
    </tableColumn>
    <tableColumn id="11" name="Eigenvector Centrality Bin" dataDxfId="191"/>
    <tableColumn id="12" name="Eigenvector Centrality Frequency" dataDxfId="190">
      <calculatedColumnFormula>COUNTIF(Vertices[Eigenvector Centrality], "&gt;= " &amp; N2) - COUNTIF(Vertices[Eigenvector Centrality], "&gt;=" &amp; N3)</calculatedColumnFormula>
    </tableColumn>
    <tableColumn id="18" name="PageRank Bin" dataDxfId="189"/>
    <tableColumn id="17" name="PageRank Frequency" dataDxfId="188">
      <calculatedColumnFormula>COUNTIF(Vertices[Eigenvector Centrality], "&gt;= " &amp; P2) - COUNTIF(Vertices[Eigenvector Centrality], "&gt;=" &amp; P3)</calculatedColumnFormula>
    </tableColumn>
    <tableColumn id="13" name="Clustering Coefficient Bin" dataDxfId="187"/>
    <tableColumn id="14" name="Clustering Coefficient Frequency" dataDxfId="186">
      <calculatedColumnFormula>COUNTIF(Vertices[Clustering Coefficient], "&gt;= " &amp; R2) - COUNTIF(Vertices[Clustering Coefficient], "&gt;=" &amp; R3)</calculatedColumnFormula>
    </tableColumn>
    <tableColumn id="15" name="Dynamic Filter Bin" dataDxfId="185"/>
    <tableColumn id="16" name="Dynamic Filter Frequency" dataDxfId="18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8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3"/>
      <c r="J1" s="53"/>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212</v>
      </c>
      <c r="P2" s="13" t="s">
        <v>213</v>
      </c>
      <c r="Q2" s="13" t="s">
        <v>214</v>
      </c>
      <c r="R2" s="13" t="s">
        <v>215</v>
      </c>
      <c r="S2" s="13" t="s">
        <v>216</v>
      </c>
      <c r="T2" s="13" t="s">
        <v>383</v>
      </c>
      <c r="U2" s="13" t="s">
        <v>384</v>
      </c>
      <c r="V2" s="55" t="s">
        <v>1025</v>
      </c>
      <c r="W2" s="55" t="s">
        <v>1026</v>
      </c>
      <c r="X2" s="55" t="s">
        <v>1027</v>
      </c>
      <c r="Y2" s="55" t="s">
        <v>1028</v>
      </c>
      <c r="Z2" s="55" t="s">
        <v>1029</v>
      </c>
      <c r="AA2" s="55" t="s">
        <v>1030</v>
      </c>
      <c r="AB2" s="55" t="s">
        <v>1031</v>
      </c>
      <c r="AC2" s="55" t="s">
        <v>1032</v>
      </c>
      <c r="AD2" s="55" t="s">
        <v>1033</v>
      </c>
    </row>
    <row r="3" spans="1:30" ht="15" customHeight="1">
      <c r="A3" s="66" t="s">
        <v>218</v>
      </c>
      <c r="B3" s="66" t="s">
        <v>268</v>
      </c>
      <c r="C3" s="67"/>
      <c r="D3" s="68">
        <v>1</v>
      </c>
      <c r="E3" s="69" t="s">
        <v>132</v>
      </c>
      <c r="F3" s="70"/>
      <c r="G3" s="67"/>
      <c r="H3" s="71"/>
      <c r="I3" s="72"/>
      <c r="J3" s="72"/>
      <c r="K3" s="35" t="s">
        <v>65</v>
      </c>
      <c r="L3" s="73">
        <v>3</v>
      </c>
      <c r="M3" s="73"/>
      <c r="N3" s="74"/>
      <c r="O3" s="81" t="s">
        <v>269</v>
      </c>
      <c r="P3" s="81">
        <v>1</v>
      </c>
      <c r="Q3" s="81" t="s">
        <v>270</v>
      </c>
      <c r="R3" s="81"/>
      <c r="S3" s="81"/>
      <c r="T3" s="81" t="str">
        <f>REPLACE(INDEX(GroupVertices[Group],MATCH(Edges[[#This Row],[Vertex 1]],GroupVertices[Vertex],0)),1,1,"")</f>
        <v>1</v>
      </c>
      <c r="U3" s="81" t="str">
        <f>REPLACE(INDEX(GroupVertices[Group],MATCH(Edges[[#This Row],[Vertex 2]],GroupVertices[Vertex],0)),1,1,"")</f>
        <v>1</v>
      </c>
      <c r="V3" s="35"/>
      <c r="W3" s="35"/>
      <c r="X3" s="35"/>
      <c r="Y3" s="35"/>
      <c r="Z3" s="35"/>
      <c r="AA3" s="35"/>
      <c r="AB3" s="35"/>
      <c r="AC3" s="35"/>
      <c r="AD3" s="35"/>
    </row>
    <row r="4" spans="1:30" ht="15" customHeight="1">
      <c r="A4" s="66" t="s">
        <v>217</v>
      </c>
      <c r="B4" s="66" t="s">
        <v>253</v>
      </c>
      <c r="C4" s="67"/>
      <c r="D4" s="68">
        <v>1</v>
      </c>
      <c r="E4" s="69" t="s">
        <v>132</v>
      </c>
      <c r="F4" s="70"/>
      <c r="G4" s="67"/>
      <c r="H4" s="71"/>
      <c r="I4" s="72"/>
      <c r="J4" s="72"/>
      <c r="K4" s="35" t="s">
        <v>65</v>
      </c>
      <c r="L4" s="80">
        <v>4</v>
      </c>
      <c r="M4" s="80"/>
      <c r="N4" s="74"/>
      <c r="O4" s="82" t="s">
        <v>269</v>
      </c>
      <c r="P4" s="82">
        <v>1</v>
      </c>
      <c r="Q4" s="82" t="s">
        <v>270</v>
      </c>
      <c r="R4" s="82"/>
      <c r="S4" s="82"/>
      <c r="T4" s="81" t="str">
        <f>REPLACE(INDEX(GroupVertices[Group],MATCH(Edges[[#This Row],[Vertex 1]],GroupVertices[Vertex],0)),1,1,"")</f>
        <v>4</v>
      </c>
      <c r="U4" s="81" t="str">
        <f>REPLACE(INDEX(GroupVertices[Group],MATCH(Edges[[#This Row],[Vertex 2]],GroupVertices[Vertex],0)),1,1,"")</f>
        <v>4</v>
      </c>
      <c r="V4" s="35"/>
      <c r="W4" s="35"/>
      <c r="X4" s="35"/>
      <c r="Y4" s="35"/>
      <c r="Z4" s="35"/>
      <c r="AA4" s="35"/>
      <c r="AB4" s="35"/>
      <c r="AC4" s="35"/>
      <c r="AD4" s="35"/>
    </row>
    <row r="5" spans="1:30" ht="15">
      <c r="A5" s="66" t="s">
        <v>217</v>
      </c>
      <c r="B5" s="66" t="s">
        <v>239</v>
      </c>
      <c r="C5" s="67"/>
      <c r="D5" s="68">
        <v>1</v>
      </c>
      <c r="E5" s="69" t="s">
        <v>132</v>
      </c>
      <c r="F5" s="70"/>
      <c r="G5" s="67"/>
      <c r="H5" s="71"/>
      <c r="I5" s="72"/>
      <c r="J5" s="72"/>
      <c r="K5" s="35" t="s">
        <v>65</v>
      </c>
      <c r="L5" s="80">
        <v>5</v>
      </c>
      <c r="M5" s="80"/>
      <c r="N5" s="74"/>
      <c r="O5" s="82" t="s">
        <v>269</v>
      </c>
      <c r="P5" s="82">
        <v>1</v>
      </c>
      <c r="Q5" s="82" t="s">
        <v>270</v>
      </c>
      <c r="R5" s="82"/>
      <c r="S5" s="82"/>
      <c r="T5" s="81" t="str">
        <f>REPLACE(INDEX(GroupVertices[Group],MATCH(Edges[[#This Row],[Vertex 1]],GroupVertices[Vertex],0)),1,1,"")</f>
        <v>4</v>
      </c>
      <c r="U5" s="81" t="str">
        <f>REPLACE(INDEX(GroupVertices[Group],MATCH(Edges[[#This Row],[Vertex 2]],GroupVertices[Vertex],0)),1,1,"")</f>
        <v>4</v>
      </c>
      <c r="V5" s="35"/>
      <c r="W5" s="35"/>
      <c r="X5" s="35"/>
      <c r="Y5" s="35"/>
      <c r="Z5" s="35"/>
      <c r="AA5" s="35"/>
      <c r="AB5" s="35"/>
      <c r="AC5" s="35"/>
      <c r="AD5" s="35"/>
    </row>
    <row r="6" spans="1:30" ht="15">
      <c r="A6" s="66" t="s">
        <v>217</v>
      </c>
      <c r="B6" s="66" t="s">
        <v>221</v>
      </c>
      <c r="C6" s="67"/>
      <c r="D6" s="68">
        <v>1</v>
      </c>
      <c r="E6" s="69" t="s">
        <v>132</v>
      </c>
      <c r="F6" s="70"/>
      <c r="G6" s="67"/>
      <c r="H6" s="71"/>
      <c r="I6" s="72"/>
      <c r="J6" s="72"/>
      <c r="K6" s="35" t="s">
        <v>65</v>
      </c>
      <c r="L6" s="80">
        <v>6</v>
      </c>
      <c r="M6" s="80"/>
      <c r="N6" s="74"/>
      <c r="O6" s="82" t="s">
        <v>269</v>
      </c>
      <c r="P6" s="82">
        <v>1</v>
      </c>
      <c r="Q6" s="82" t="s">
        <v>270</v>
      </c>
      <c r="R6" s="82"/>
      <c r="S6" s="82"/>
      <c r="T6" s="81" t="str">
        <f>REPLACE(INDEX(GroupVertices[Group],MATCH(Edges[[#This Row],[Vertex 1]],GroupVertices[Vertex],0)),1,1,"")</f>
        <v>4</v>
      </c>
      <c r="U6" s="81" t="str">
        <f>REPLACE(INDEX(GroupVertices[Group],MATCH(Edges[[#This Row],[Vertex 2]],GroupVertices[Vertex],0)),1,1,"")</f>
        <v>1</v>
      </c>
      <c r="V6" s="35"/>
      <c r="W6" s="35"/>
      <c r="X6" s="35"/>
      <c r="Y6" s="35"/>
      <c r="Z6" s="35"/>
      <c r="AA6" s="35"/>
      <c r="AB6" s="35"/>
      <c r="AC6" s="35"/>
      <c r="AD6" s="35"/>
    </row>
    <row r="7" spans="1:30" ht="15">
      <c r="A7" s="66" t="s">
        <v>218</v>
      </c>
      <c r="B7" s="66" t="s">
        <v>217</v>
      </c>
      <c r="C7" s="67"/>
      <c r="D7" s="68">
        <v>1</v>
      </c>
      <c r="E7" s="69" t="s">
        <v>132</v>
      </c>
      <c r="F7" s="70"/>
      <c r="G7" s="67"/>
      <c r="H7" s="71"/>
      <c r="I7" s="72"/>
      <c r="J7" s="72"/>
      <c r="K7" s="35" t="s">
        <v>65</v>
      </c>
      <c r="L7" s="80">
        <v>7</v>
      </c>
      <c r="M7" s="80"/>
      <c r="N7" s="74"/>
      <c r="O7" s="82" t="s">
        <v>269</v>
      </c>
      <c r="P7" s="82">
        <v>1</v>
      </c>
      <c r="Q7" s="82" t="s">
        <v>270</v>
      </c>
      <c r="R7" s="82"/>
      <c r="S7" s="82"/>
      <c r="T7" s="81" t="str">
        <f>REPLACE(INDEX(GroupVertices[Group],MATCH(Edges[[#This Row],[Vertex 1]],GroupVertices[Vertex],0)),1,1,"")</f>
        <v>1</v>
      </c>
      <c r="U7" s="81" t="str">
        <f>REPLACE(INDEX(GroupVertices[Group],MATCH(Edges[[#This Row],[Vertex 2]],GroupVertices[Vertex],0)),1,1,"")</f>
        <v>4</v>
      </c>
      <c r="V7" s="35"/>
      <c r="W7" s="35"/>
      <c r="X7" s="35"/>
      <c r="Y7" s="35"/>
      <c r="Z7" s="35"/>
      <c r="AA7" s="35"/>
      <c r="AB7" s="35"/>
      <c r="AC7" s="35"/>
      <c r="AD7" s="35"/>
    </row>
    <row r="8" spans="1:30" ht="15">
      <c r="A8" s="66" t="s">
        <v>219</v>
      </c>
      <c r="B8" s="66" t="s">
        <v>253</v>
      </c>
      <c r="C8" s="67"/>
      <c r="D8" s="68">
        <v>1</v>
      </c>
      <c r="E8" s="69" t="s">
        <v>132</v>
      </c>
      <c r="F8" s="70"/>
      <c r="G8" s="67"/>
      <c r="H8" s="71"/>
      <c r="I8" s="72"/>
      <c r="J8" s="72"/>
      <c r="K8" s="35" t="s">
        <v>65</v>
      </c>
      <c r="L8" s="80">
        <v>8</v>
      </c>
      <c r="M8" s="80"/>
      <c r="N8" s="74"/>
      <c r="O8" s="82" t="s">
        <v>269</v>
      </c>
      <c r="P8" s="82">
        <v>1</v>
      </c>
      <c r="Q8" s="82" t="s">
        <v>270</v>
      </c>
      <c r="R8" s="82"/>
      <c r="S8" s="82"/>
      <c r="T8" s="81" t="str">
        <f>REPLACE(INDEX(GroupVertices[Group],MATCH(Edges[[#This Row],[Vertex 1]],GroupVertices[Vertex],0)),1,1,"")</f>
        <v>4</v>
      </c>
      <c r="U8" s="81" t="str">
        <f>REPLACE(INDEX(GroupVertices[Group],MATCH(Edges[[#This Row],[Vertex 2]],GroupVertices[Vertex],0)),1,1,"")</f>
        <v>4</v>
      </c>
      <c r="V8" s="35"/>
      <c r="W8" s="35"/>
      <c r="X8" s="35"/>
      <c r="Y8" s="35"/>
      <c r="Z8" s="35"/>
      <c r="AA8" s="35"/>
      <c r="AB8" s="35"/>
      <c r="AC8" s="35"/>
      <c r="AD8" s="35"/>
    </row>
    <row r="9" spans="1:30" ht="15">
      <c r="A9" s="66" t="s">
        <v>219</v>
      </c>
      <c r="B9" s="66" t="s">
        <v>242</v>
      </c>
      <c r="C9" s="67"/>
      <c r="D9" s="68">
        <v>1</v>
      </c>
      <c r="E9" s="69" t="s">
        <v>132</v>
      </c>
      <c r="F9" s="70"/>
      <c r="G9" s="67"/>
      <c r="H9" s="71"/>
      <c r="I9" s="72"/>
      <c r="J9" s="72"/>
      <c r="K9" s="35" t="s">
        <v>65</v>
      </c>
      <c r="L9" s="80">
        <v>9</v>
      </c>
      <c r="M9" s="80"/>
      <c r="N9" s="74"/>
      <c r="O9" s="82" t="s">
        <v>269</v>
      </c>
      <c r="P9" s="82">
        <v>1</v>
      </c>
      <c r="Q9" s="82" t="s">
        <v>270</v>
      </c>
      <c r="R9" s="82"/>
      <c r="S9" s="82"/>
      <c r="T9" s="81" t="str">
        <f>REPLACE(INDEX(GroupVertices[Group],MATCH(Edges[[#This Row],[Vertex 1]],GroupVertices[Vertex],0)),1,1,"")</f>
        <v>4</v>
      </c>
      <c r="U9" s="81" t="str">
        <f>REPLACE(INDEX(GroupVertices[Group],MATCH(Edges[[#This Row],[Vertex 2]],GroupVertices[Vertex],0)),1,1,"")</f>
        <v>3</v>
      </c>
      <c r="V9" s="35"/>
      <c r="W9" s="35"/>
      <c r="X9" s="35"/>
      <c r="Y9" s="35"/>
      <c r="Z9" s="35"/>
      <c r="AA9" s="35"/>
      <c r="AB9" s="35"/>
      <c r="AC9" s="35"/>
      <c r="AD9" s="35"/>
    </row>
    <row r="10" spans="1:30" ht="15">
      <c r="A10" s="66" t="s">
        <v>219</v>
      </c>
      <c r="B10" s="66" t="s">
        <v>220</v>
      </c>
      <c r="C10" s="67"/>
      <c r="D10" s="68">
        <v>1</v>
      </c>
      <c r="E10" s="69" t="s">
        <v>132</v>
      </c>
      <c r="F10" s="70"/>
      <c r="G10" s="67"/>
      <c r="H10" s="71"/>
      <c r="I10" s="72"/>
      <c r="J10" s="72"/>
      <c r="K10" s="35" t="s">
        <v>66</v>
      </c>
      <c r="L10" s="80">
        <v>10</v>
      </c>
      <c r="M10" s="80"/>
      <c r="N10" s="74"/>
      <c r="O10" s="82" t="s">
        <v>269</v>
      </c>
      <c r="P10" s="82">
        <v>1</v>
      </c>
      <c r="Q10" s="82" t="s">
        <v>270</v>
      </c>
      <c r="R10" s="82"/>
      <c r="S10" s="82"/>
      <c r="T10" s="81" t="str">
        <f>REPLACE(INDEX(GroupVertices[Group],MATCH(Edges[[#This Row],[Vertex 1]],GroupVertices[Vertex],0)),1,1,"")</f>
        <v>4</v>
      </c>
      <c r="U10" s="81" t="str">
        <f>REPLACE(INDEX(GroupVertices[Group],MATCH(Edges[[#This Row],[Vertex 2]],GroupVertices[Vertex],0)),1,1,"")</f>
        <v>4</v>
      </c>
      <c r="V10" s="35"/>
      <c r="W10" s="35"/>
      <c r="X10" s="35"/>
      <c r="Y10" s="35"/>
      <c r="Z10" s="35"/>
      <c r="AA10" s="35"/>
      <c r="AB10" s="35"/>
      <c r="AC10" s="35"/>
      <c r="AD10" s="35"/>
    </row>
    <row r="11" spans="1:30" ht="15">
      <c r="A11" s="66" t="s">
        <v>219</v>
      </c>
      <c r="B11" s="66" t="s">
        <v>239</v>
      </c>
      <c r="C11" s="67"/>
      <c r="D11" s="68">
        <v>1</v>
      </c>
      <c r="E11" s="69" t="s">
        <v>132</v>
      </c>
      <c r="F11" s="70"/>
      <c r="G11" s="67"/>
      <c r="H11" s="71"/>
      <c r="I11" s="72"/>
      <c r="J11" s="72"/>
      <c r="K11" s="35" t="s">
        <v>65</v>
      </c>
      <c r="L11" s="80">
        <v>11</v>
      </c>
      <c r="M11" s="80"/>
      <c r="N11" s="74"/>
      <c r="O11" s="82" t="s">
        <v>269</v>
      </c>
      <c r="P11" s="82">
        <v>1</v>
      </c>
      <c r="Q11" s="82" t="s">
        <v>270</v>
      </c>
      <c r="R11" s="82"/>
      <c r="S11" s="82"/>
      <c r="T11" s="81" t="str">
        <f>REPLACE(INDEX(GroupVertices[Group],MATCH(Edges[[#This Row],[Vertex 1]],GroupVertices[Vertex],0)),1,1,"")</f>
        <v>4</v>
      </c>
      <c r="U11" s="81" t="str">
        <f>REPLACE(INDEX(GroupVertices[Group],MATCH(Edges[[#This Row],[Vertex 2]],GroupVertices[Vertex],0)),1,1,"")</f>
        <v>4</v>
      </c>
      <c r="V11" s="35"/>
      <c r="W11" s="35"/>
      <c r="X11" s="35"/>
      <c r="Y11" s="35"/>
      <c r="Z11" s="35"/>
      <c r="AA11" s="35"/>
      <c r="AB11" s="35"/>
      <c r="AC11" s="35"/>
      <c r="AD11" s="35"/>
    </row>
    <row r="12" spans="1:30" ht="15">
      <c r="A12" s="66" t="s">
        <v>219</v>
      </c>
      <c r="B12" s="66" t="s">
        <v>221</v>
      </c>
      <c r="C12" s="67"/>
      <c r="D12" s="68">
        <v>1</v>
      </c>
      <c r="E12" s="69" t="s">
        <v>132</v>
      </c>
      <c r="F12" s="70"/>
      <c r="G12" s="67"/>
      <c r="H12" s="71"/>
      <c r="I12" s="72"/>
      <c r="J12" s="72"/>
      <c r="K12" s="35" t="s">
        <v>65</v>
      </c>
      <c r="L12" s="80">
        <v>12</v>
      </c>
      <c r="M12" s="80"/>
      <c r="N12" s="74"/>
      <c r="O12" s="82" t="s">
        <v>269</v>
      </c>
      <c r="P12" s="82">
        <v>1</v>
      </c>
      <c r="Q12" s="82" t="s">
        <v>270</v>
      </c>
      <c r="R12" s="82"/>
      <c r="S12" s="82"/>
      <c r="T12" s="81" t="str">
        <f>REPLACE(INDEX(GroupVertices[Group],MATCH(Edges[[#This Row],[Vertex 1]],GroupVertices[Vertex],0)),1,1,"")</f>
        <v>4</v>
      </c>
      <c r="U12" s="81" t="str">
        <f>REPLACE(INDEX(GroupVertices[Group],MATCH(Edges[[#This Row],[Vertex 2]],GroupVertices[Vertex],0)),1,1,"")</f>
        <v>1</v>
      </c>
      <c r="V12" s="35"/>
      <c r="W12" s="35"/>
      <c r="X12" s="35"/>
      <c r="Y12" s="35"/>
      <c r="Z12" s="35"/>
      <c r="AA12" s="35"/>
      <c r="AB12" s="35"/>
      <c r="AC12" s="35"/>
      <c r="AD12" s="35"/>
    </row>
    <row r="13" spans="1:30" ht="15">
      <c r="A13" s="66" t="s">
        <v>219</v>
      </c>
      <c r="B13" s="66" t="s">
        <v>237</v>
      </c>
      <c r="C13" s="67"/>
      <c r="D13" s="68">
        <v>1</v>
      </c>
      <c r="E13" s="69" t="s">
        <v>132</v>
      </c>
      <c r="F13" s="70"/>
      <c r="G13" s="67"/>
      <c r="H13" s="71"/>
      <c r="I13" s="72"/>
      <c r="J13" s="72"/>
      <c r="K13" s="35" t="s">
        <v>65</v>
      </c>
      <c r="L13" s="80">
        <v>13</v>
      </c>
      <c r="M13" s="80"/>
      <c r="N13" s="74"/>
      <c r="O13" s="82" t="s">
        <v>269</v>
      </c>
      <c r="P13" s="82">
        <v>1</v>
      </c>
      <c r="Q13" s="82" t="s">
        <v>270</v>
      </c>
      <c r="R13" s="82"/>
      <c r="S13" s="82"/>
      <c r="T13" s="81" t="str">
        <f>REPLACE(INDEX(GroupVertices[Group],MATCH(Edges[[#This Row],[Vertex 1]],GroupVertices[Vertex],0)),1,1,"")</f>
        <v>4</v>
      </c>
      <c r="U13" s="81" t="str">
        <f>REPLACE(INDEX(GroupVertices[Group],MATCH(Edges[[#This Row],[Vertex 2]],GroupVertices[Vertex],0)),1,1,"")</f>
        <v>2</v>
      </c>
      <c r="V13" s="35"/>
      <c r="W13" s="35"/>
      <c r="X13" s="35"/>
      <c r="Y13" s="35"/>
      <c r="Z13" s="35"/>
      <c r="AA13" s="35"/>
      <c r="AB13" s="35"/>
      <c r="AC13" s="35"/>
      <c r="AD13" s="35"/>
    </row>
    <row r="14" spans="1:30" ht="15">
      <c r="A14" s="66" t="s">
        <v>219</v>
      </c>
      <c r="B14" s="66" t="s">
        <v>240</v>
      </c>
      <c r="C14" s="67"/>
      <c r="D14" s="68">
        <v>1</v>
      </c>
      <c r="E14" s="69" t="s">
        <v>132</v>
      </c>
      <c r="F14" s="70"/>
      <c r="G14" s="67"/>
      <c r="H14" s="71"/>
      <c r="I14" s="72"/>
      <c r="J14" s="72"/>
      <c r="K14" s="35" t="s">
        <v>65</v>
      </c>
      <c r="L14" s="80">
        <v>14</v>
      </c>
      <c r="M14" s="80"/>
      <c r="N14" s="74"/>
      <c r="O14" s="82" t="s">
        <v>269</v>
      </c>
      <c r="P14" s="82">
        <v>1</v>
      </c>
      <c r="Q14" s="82" t="s">
        <v>270</v>
      </c>
      <c r="R14" s="82"/>
      <c r="S14" s="82"/>
      <c r="T14" s="81" t="str">
        <f>REPLACE(INDEX(GroupVertices[Group],MATCH(Edges[[#This Row],[Vertex 1]],GroupVertices[Vertex],0)),1,1,"")</f>
        <v>4</v>
      </c>
      <c r="U14" s="81" t="str">
        <f>REPLACE(INDEX(GroupVertices[Group],MATCH(Edges[[#This Row],[Vertex 2]],GroupVertices[Vertex],0)),1,1,"")</f>
        <v>2</v>
      </c>
      <c r="V14" s="35"/>
      <c r="W14" s="35"/>
      <c r="X14" s="35"/>
      <c r="Y14" s="35"/>
      <c r="Z14" s="35"/>
      <c r="AA14" s="35"/>
      <c r="AB14" s="35"/>
      <c r="AC14" s="35"/>
      <c r="AD14" s="35"/>
    </row>
    <row r="15" spans="1:30" ht="15">
      <c r="A15" s="66" t="s">
        <v>219</v>
      </c>
      <c r="B15" s="66" t="s">
        <v>250</v>
      </c>
      <c r="C15" s="67"/>
      <c r="D15" s="68">
        <v>1</v>
      </c>
      <c r="E15" s="69" t="s">
        <v>132</v>
      </c>
      <c r="F15" s="70"/>
      <c r="G15" s="67"/>
      <c r="H15" s="71"/>
      <c r="I15" s="72"/>
      <c r="J15" s="72"/>
      <c r="K15" s="35" t="s">
        <v>65</v>
      </c>
      <c r="L15" s="80">
        <v>15</v>
      </c>
      <c r="M15" s="80"/>
      <c r="N15" s="74"/>
      <c r="O15" s="82" t="s">
        <v>269</v>
      </c>
      <c r="P15" s="82">
        <v>1</v>
      </c>
      <c r="Q15" s="82" t="s">
        <v>270</v>
      </c>
      <c r="R15" s="82"/>
      <c r="S15" s="82"/>
      <c r="T15" s="81" t="str">
        <f>REPLACE(INDEX(GroupVertices[Group],MATCH(Edges[[#This Row],[Vertex 1]],GroupVertices[Vertex],0)),1,1,"")</f>
        <v>4</v>
      </c>
      <c r="U15" s="81" t="str">
        <f>REPLACE(INDEX(GroupVertices[Group],MATCH(Edges[[#This Row],[Vertex 2]],GroupVertices[Vertex],0)),1,1,"")</f>
        <v>4</v>
      </c>
      <c r="V15" s="35"/>
      <c r="W15" s="35"/>
      <c r="X15" s="35"/>
      <c r="Y15" s="35"/>
      <c r="Z15" s="35"/>
      <c r="AA15" s="35"/>
      <c r="AB15" s="35"/>
      <c r="AC15" s="35"/>
      <c r="AD15" s="35"/>
    </row>
    <row r="16" spans="1:30" ht="15">
      <c r="A16" s="66" t="s">
        <v>219</v>
      </c>
      <c r="B16" s="66" t="s">
        <v>254</v>
      </c>
      <c r="C16" s="67"/>
      <c r="D16" s="68">
        <v>1</v>
      </c>
      <c r="E16" s="69" t="s">
        <v>132</v>
      </c>
      <c r="F16" s="70"/>
      <c r="G16" s="67"/>
      <c r="H16" s="71"/>
      <c r="I16" s="72"/>
      <c r="J16" s="72"/>
      <c r="K16" s="35" t="s">
        <v>65</v>
      </c>
      <c r="L16" s="80">
        <v>16</v>
      </c>
      <c r="M16" s="80"/>
      <c r="N16" s="74"/>
      <c r="O16" s="82" t="s">
        <v>269</v>
      </c>
      <c r="P16" s="82">
        <v>1</v>
      </c>
      <c r="Q16" s="82" t="s">
        <v>270</v>
      </c>
      <c r="R16" s="82"/>
      <c r="S16" s="82"/>
      <c r="T16" s="81" t="str">
        <f>REPLACE(INDEX(GroupVertices[Group],MATCH(Edges[[#This Row],[Vertex 1]],GroupVertices[Vertex],0)),1,1,"")</f>
        <v>4</v>
      </c>
      <c r="U16" s="81" t="str">
        <f>REPLACE(INDEX(GroupVertices[Group],MATCH(Edges[[#This Row],[Vertex 2]],GroupVertices[Vertex],0)),1,1,"")</f>
        <v>4</v>
      </c>
      <c r="V16" s="35"/>
      <c r="W16" s="35"/>
      <c r="X16" s="35"/>
      <c r="Y16" s="35"/>
      <c r="Z16" s="35"/>
      <c r="AA16" s="35"/>
      <c r="AB16" s="35"/>
      <c r="AC16" s="35"/>
      <c r="AD16" s="35"/>
    </row>
    <row r="17" spans="1:30" ht="15">
      <c r="A17" s="66" t="s">
        <v>218</v>
      </c>
      <c r="B17" s="66" t="s">
        <v>219</v>
      </c>
      <c r="C17" s="67"/>
      <c r="D17" s="68">
        <v>1</v>
      </c>
      <c r="E17" s="69" t="s">
        <v>132</v>
      </c>
      <c r="F17" s="70"/>
      <c r="G17" s="67"/>
      <c r="H17" s="71"/>
      <c r="I17" s="72"/>
      <c r="J17" s="72"/>
      <c r="K17" s="35" t="s">
        <v>65</v>
      </c>
      <c r="L17" s="80">
        <v>17</v>
      </c>
      <c r="M17" s="80"/>
      <c r="N17" s="74"/>
      <c r="O17" s="82" t="s">
        <v>269</v>
      </c>
      <c r="P17" s="82">
        <v>1</v>
      </c>
      <c r="Q17" s="82" t="s">
        <v>270</v>
      </c>
      <c r="R17" s="82"/>
      <c r="S17" s="82"/>
      <c r="T17" s="81" t="str">
        <f>REPLACE(INDEX(GroupVertices[Group],MATCH(Edges[[#This Row],[Vertex 1]],GroupVertices[Vertex],0)),1,1,"")</f>
        <v>1</v>
      </c>
      <c r="U17" s="81" t="str">
        <f>REPLACE(INDEX(GroupVertices[Group],MATCH(Edges[[#This Row],[Vertex 2]],GroupVertices[Vertex],0)),1,1,"")</f>
        <v>4</v>
      </c>
      <c r="V17" s="35"/>
      <c r="W17" s="35"/>
      <c r="X17" s="35"/>
      <c r="Y17" s="35"/>
      <c r="Z17" s="35"/>
      <c r="AA17" s="35"/>
      <c r="AB17" s="35"/>
      <c r="AC17" s="35"/>
      <c r="AD17" s="35"/>
    </row>
    <row r="18" spans="1:30" ht="15">
      <c r="A18" s="66" t="s">
        <v>220</v>
      </c>
      <c r="B18" s="66" t="s">
        <v>219</v>
      </c>
      <c r="C18" s="67"/>
      <c r="D18" s="68">
        <v>1</v>
      </c>
      <c r="E18" s="69" t="s">
        <v>132</v>
      </c>
      <c r="F18" s="70"/>
      <c r="G18" s="67"/>
      <c r="H18" s="71"/>
      <c r="I18" s="72"/>
      <c r="J18" s="72"/>
      <c r="K18" s="35" t="s">
        <v>66</v>
      </c>
      <c r="L18" s="80">
        <v>18</v>
      </c>
      <c r="M18" s="80"/>
      <c r="N18" s="74"/>
      <c r="O18" s="82" t="s">
        <v>269</v>
      </c>
      <c r="P18" s="82">
        <v>1</v>
      </c>
      <c r="Q18" s="82" t="s">
        <v>270</v>
      </c>
      <c r="R18" s="82"/>
      <c r="S18" s="82"/>
      <c r="T18" s="81" t="str">
        <f>REPLACE(INDEX(GroupVertices[Group],MATCH(Edges[[#This Row],[Vertex 1]],GroupVertices[Vertex],0)),1,1,"")</f>
        <v>4</v>
      </c>
      <c r="U18" s="81" t="str">
        <f>REPLACE(INDEX(GroupVertices[Group],MATCH(Edges[[#This Row],[Vertex 2]],GroupVertices[Vertex],0)),1,1,"")</f>
        <v>4</v>
      </c>
      <c r="V18" s="35"/>
      <c r="W18" s="35"/>
      <c r="X18" s="35"/>
      <c r="Y18" s="35"/>
      <c r="Z18" s="35"/>
      <c r="AA18" s="35"/>
      <c r="AB18" s="35"/>
      <c r="AC18" s="35"/>
      <c r="AD18" s="35"/>
    </row>
    <row r="19" spans="1:30" ht="15">
      <c r="A19" s="66" t="s">
        <v>218</v>
      </c>
      <c r="B19" s="66" t="s">
        <v>255</v>
      </c>
      <c r="C19" s="67"/>
      <c r="D19" s="68">
        <v>1</v>
      </c>
      <c r="E19" s="69" t="s">
        <v>132</v>
      </c>
      <c r="F19" s="70"/>
      <c r="G19" s="67"/>
      <c r="H19" s="71"/>
      <c r="I19" s="72"/>
      <c r="J19" s="72"/>
      <c r="K19" s="35" t="s">
        <v>65</v>
      </c>
      <c r="L19" s="80">
        <v>19</v>
      </c>
      <c r="M19" s="80"/>
      <c r="N19" s="74"/>
      <c r="O19" s="82" t="s">
        <v>269</v>
      </c>
      <c r="P19" s="82">
        <v>1</v>
      </c>
      <c r="Q19" s="82" t="s">
        <v>270</v>
      </c>
      <c r="R19" s="82"/>
      <c r="S19" s="82"/>
      <c r="T19" s="81" t="str">
        <f>REPLACE(INDEX(GroupVertices[Group],MATCH(Edges[[#This Row],[Vertex 1]],GroupVertices[Vertex],0)),1,1,"")</f>
        <v>1</v>
      </c>
      <c r="U19" s="81" t="str">
        <f>REPLACE(INDEX(GroupVertices[Group],MATCH(Edges[[#This Row],[Vertex 2]],GroupVertices[Vertex],0)),1,1,"")</f>
        <v>1</v>
      </c>
      <c r="V19" s="35"/>
      <c r="W19" s="35"/>
      <c r="X19" s="35"/>
      <c r="Y19" s="35"/>
      <c r="Z19" s="35"/>
      <c r="AA19" s="35"/>
      <c r="AB19" s="35"/>
      <c r="AC19" s="35"/>
      <c r="AD19" s="35"/>
    </row>
    <row r="20" spans="1:30" ht="15">
      <c r="A20" s="66" t="s">
        <v>218</v>
      </c>
      <c r="B20" s="66" t="s">
        <v>256</v>
      </c>
      <c r="C20" s="67"/>
      <c r="D20" s="68">
        <v>1</v>
      </c>
      <c r="E20" s="69" t="s">
        <v>132</v>
      </c>
      <c r="F20" s="70"/>
      <c r="G20" s="67"/>
      <c r="H20" s="71"/>
      <c r="I20" s="72"/>
      <c r="J20" s="72"/>
      <c r="K20" s="35" t="s">
        <v>65</v>
      </c>
      <c r="L20" s="80">
        <v>20</v>
      </c>
      <c r="M20" s="80"/>
      <c r="N20" s="74"/>
      <c r="O20" s="82" t="s">
        <v>269</v>
      </c>
      <c r="P20" s="82">
        <v>1</v>
      </c>
      <c r="Q20" s="82" t="s">
        <v>270</v>
      </c>
      <c r="R20" s="82"/>
      <c r="S20" s="82"/>
      <c r="T20" s="81" t="str">
        <f>REPLACE(INDEX(GroupVertices[Group],MATCH(Edges[[#This Row],[Vertex 1]],GroupVertices[Vertex],0)),1,1,"")</f>
        <v>1</v>
      </c>
      <c r="U20" s="81" t="str">
        <f>REPLACE(INDEX(GroupVertices[Group],MATCH(Edges[[#This Row],[Vertex 2]],GroupVertices[Vertex],0)),1,1,"")</f>
        <v>1</v>
      </c>
      <c r="V20" s="35"/>
      <c r="W20" s="35"/>
      <c r="X20" s="35"/>
      <c r="Y20" s="35"/>
      <c r="Z20" s="35"/>
      <c r="AA20" s="35"/>
      <c r="AB20" s="35"/>
      <c r="AC20" s="35"/>
      <c r="AD20" s="35"/>
    </row>
    <row r="21" spans="1:30" ht="15">
      <c r="A21" s="66" t="s">
        <v>221</v>
      </c>
      <c r="B21" s="66" t="s">
        <v>256</v>
      </c>
      <c r="C21" s="67"/>
      <c r="D21" s="68">
        <v>1</v>
      </c>
      <c r="E21" s="69" t="s">
        <v>132</v>
      </c>
      <c r="F21" s="70"/>
      <c r="G21" s="67"/>
      <c r="H21" s="71"/>
      <c r="I21" s="72"/>
      <c r="J21" s="72"/>
      <c r="K21" s="35" t="s">
        <v>65</v>
      </c>
      <c r="L21" s="80">
        <v>21</v>
      </c>
      <c r="M21" s="80"/>
      <c r="N21" s="74"/>
      <c r="O21" s="82" t="s">
        <v>269</v>
      </c>
      <c r="P21" s="82">
        <v>1</v>
      </c>
      <c r="Q21" s="82" t="s">
        <v>270</v>
      </c>
      <c r="R21" s="82"/>
      <c r="S21" s="82"/>
      <c r="T21" s="81" t="str">
        <f>REPLACE(INDEX(GroupVertices[Group],MATCH(Edges[[#This Row],[Vertex 1]],GroupVertices[Vertex],0)),1,1,"")</f>
        <v>1</v>
      </c>
      <c r="U21" s="81" t="str">
        <f>REPLACE(INDEX(GroupVertices[Group],MATCH(Edges[[#This Row],[Vertex 2]],GroupVertices[Vertex],0)),1,1,"")</f>
        <v>1</v>
      </c>
      <c r="V21" s="35"/>
      <c r="W21" s="35"/>
      <c r="X21" s="35"/>
      <c r="Y21" s="35"/>
      <c r="Z21" s="35"/>
      <c r="AA21" s="35"/>
      <c r="AB21" s="35"/>
      <c r="AC21" s="35"/>
      <c r="AD21" s="35"/>
    </row>
    <row r="22" spans="1:30" ht="15">
      <c r="A22" s="66" t="s">
        <v>222</v>
      </c>
      <c r="B22" s="66" t="s">
        <v>223</v>
      </c>
      <c r="C22" s="67"/>
      <c r="D22" s="68">
        <v>1</v>
      </c>
      <c r="E22" s="69" t="s">
        <v>132</v>
      </c>
      <c r="F22" s="70"/>
      <c r="G22" s="67"/>
      <c r="H22" s="71"/>
      <c r="I22" s="72"/>
      <c r="J22" s="72"/>
      <c r="K22" s="35" t="s">
        <v>66</v>
      </c>
      <c r="L22" s="80">
        <v>22</v>
      </c>
      <c r="M22" s="80"/>
      <c r="N22" s="74"/>
      <c r="O22" s="82" t="s">
        <v>269</v>
      </c>
      <c r="P22" s="82">
        <v>1</v>
      </c>
      <c r="Q22" s="82" t="s">
        <v>270</v>
      </c>
      <c r="R22" s="82"/>
      <c r="S22" s="82"/>
      <c r="T22" s="81" t="str">
        <f>REPLACE(INDEX(GroupVertices[Group],MATCH(Edges[[#This Row],[Vertex 1]],GroupVertices[Vertex],0)),1,1,"")</f>
        <v>1</v>
      </c>
      <c r="U22" s="81" t="str">
        <f>REPLACE(INDEX(GroupVertices[Group],MATCH(Edges[[#This Row],[Vertex 2]],GroupVertices[Vertex],0)),1,1,"")</f>
        <v>3</v>
      </c>
      <c r="V22" s="35"/>
      <c r="W22" s="35"/>
      <c r="X22" s="35"/>
      <c r="Y22" s="35"/>
      <c r="Z22" s="35"/>
      <c r="AA22" s="35"/>
      <c r="AB22" s="35"/>
      <c r="AC22" s="35"/>
      <c r="AD22" s="35"/>
    </row>
    <row r="23" spans="1:30" ht="15">
      <c r="A23" s="66" t="s">
        <v>223</v>
      </c>
      <c r="B23" s="66" t="s">
        <v>222</v>
      </c>
      <c r="C23" s="67"/>
      <c r="D23" s="68">
        <v>1</v>
      </c>
      <c r="E23" s="69" t="s">
        <v>132</v>
      </c>
      <c r="F23" s="70"/>
      <c r="G23" s="67"/>
      <c r="H23" s="71"/>
      <c r="I23" s="72"/>
      <c r="J23" s="72"/>
      <c r="K23" s="35" t="s">
        <v>66</v>
      </c>
      <c r="L23" s="80">
        <v>23</v>
      </c>
      <c r="M23" s="80"/>
      <c r="N23" s="74"/>
      <c r="O23" s="82" t="s">
        <v>269</v>
      </c>
      <c r="P23" s="82">
        <v>1</v>
      </c>
      <c r="Q23" s="82" t="s">
        <v>270</v>
      </c>
      <c r="R23" s="82"/>
      <c r="S23" s="82"/>
      <c r="T23" s="81" t="str">
        <f>REPLACE(INDEX(GroupVertices[Group],MATCH(Edges[[#This Row],[Vertex 1]],GroupVertices[Vertex],0)),1,1,"")</f>
        <v>3</v>
      </c>
      <c r="U23" s="81" t="str">
        <f>REPLACE(INDEX(GroupVertices[Group],MATCH(Edges[[#This Row],[Vertex 2]],GroupVertices[Vertex],0)),1,1,"")</f>
        <v>1</v>
      </c>
      <c r="V23" s="35"/>
      <c r="W23" s="35"/>
      <c r="X23" s="35"/>
      <c r="Y23" s="35"/>
      <c r="Z23" s="35"/>
      <c r="AA23" s="35"/>
      <c r="AB23" s="35"/>
      <c r="AC23" s="35"/>
      <c r="AD23" s="35"/>
    </row>
    <row r="24" spans="1:30" ht="15">
      <c r="A24" s="66" t="s">
        <v>223</v>
      </c>
      <c r="B24" s="66" t="s">
        <v>224</v>
      </c>
      <c r="C24" s="67"/>
      <c r="D24" s="68">
        <v>1</v>
      </c>
      <c r="E24" s="69" t="s">
        <v>132</v>
      </c>
      <c r="F24" s="70"/>
      <c r="G24" s="67"/>
      <c r="H24" s="71"/>
      <c r="I24" s="72"/>
      <c r="J24" s="72"/>
      <c r="K24" s="35" t="s">
        <v>66</v>
      </c>
      <c r="L24" s="80">
        <v>24</v>
      </c>
      <c r="M24" s="80"/>
      <c r="N24" s="74"/>
      <c r="O24" s="82" t="s">
        <v>269</v>
      </c>
      <c r="P24" s="82">
        <v>1</v>
      </c>
      <c r="Q24" s="82" t="s">
        <v>270</v>
      </c>
      <c r="R24" s="82"/>
      <c r="S24" s="82"/>
      <c r="T24" s="81" t="str">
        <f>REPLACE(INDEX(GroupVertices[Group],MATCH(Edges[[#This Row],[Vertex 1]],GroupVertices[Vertex],0)),1,1,"")</f>
        <v>3</v>
      </c>
      <c r="U24" s="81" t="str">
        <f>REPLACE(INDEX(GroupVertices[Group],MATCH(Edges[[#This Row],[Vertex 2]],GroupVertices[Vertex],0)),1,1,"")</f>
        <v>3</v>
      </c>
      <c r="V24" s="35"/>
      <c r="W24" s="35"/>
      <c r="X24" s="35"/>
      <c r="Y24" s="35"/>
      <c r="Z24" s="35"/>
      <c r="AA24" s="35"/>
      <c r="AB24" s="35"/>
      <c r="AC24" s="35"/>
      <c r="AD24" s="35"/>
    </row>
    <row r="25" spans="1:30" ht="15">
      <c r="A25" s="66" t="s">
        <v>223</v>
      </c>
      <c r="B25" s="66" t="s">
        <v>242</v>
      </c>
      <c r="C25" s="67"/>
      <c r="D25" s="68">
        <v>1</v>
      </c>
      <c r="E25" s="69" t="s">
        <v>132</v>
      </c>
      <c r="F25" s="70"/>
      <c r="G25" s="67"/>
      <c r="H25" s="71"/>
      <c r="I25" s="72"/>
      <c r="J25" s="72"/>
      <c r="K25" s="35" t="s">
        <v>65</v>
      </c>
      <c r="L25" s="80">
        <v>25</v>
      </c>
      <c r="M25" s="80"/>
      <c r="N25" s="74"/>
      <c r="O25" s="82" t="s">
        <v>269</v>
      </c>
      <c r="P25" s="82">
        <v>1</v>
      </c>
      <c r="Q25" s="82" t="s">
        <v>270</v>
      </c>
      <c r="R25" s="82"/>
      <c r="S25" s="82"/>
      <c r="T25" s="81" t="str">
        <f>REPLACE(INDEX(GroupVertices[Group],MATCH(Edges[[#This Row],[Vertex 1]],GroupVertices[Vertex],0)),1,1,"")</f>
        <v>3</v>
      </c>
      <c r="U25" s="81" t="str">
        <f>REPLACE(INDEX(GroupVertices[Group],MATCH(Edges[[#This Row],[Vertex 2]],GroupVertices[Vertex],0)),1,1,"")</f>
        <v>3</v>
      </c>
      <c r="V25" s="35"/>
      <c r="W25" s="35"/>
      <c r="X25" s="35"/>
      <c r="Y25" s="35"/>
      <c r="Z25" s="35"/>
      <c r="AA25" s="35"/>
      <c r="AB25" s="35"/>
      <c r="AC25" s="35"/>
      <c r="AD25" s="35"/>
    </row>
    <row r="26" spans="1:30" ht="15">
      <c r="A26" s="66" t="s">
        <v>223</v>
      </c>
      <c r="B26" s="66" t="s">
        <v>227</v>
      </c>
      <c r="C26" s="67"/>
      <c r="D26" s="68">
        <v>1</v>
      </c>
      <c r="E26" s="69" t="s">
        <v>132</v>
      </c>
      <c r="F26" s="70"/>
      <c r="G26" s="67"/>
      <c r="H26" s="71"/>
      <c r="I26" s="72"/>
      <c r="J26" s="72"/>
      <c r="K26" s="35" t="s">
        <v>65</v>
      </c>
      <c r="L26" s="80">
        <v>26</v>
      </c>
      <c r="M26" s="80"/>
      <c r="N26" s="74"/>
      <c r="O26" s="82" t="s">
        <v>269</v>
      </c>
      <c r="P26" s="82">
        <v>1</v>
      </c>
      <c r="Q26" s="82" t="s">
        <v>270</v>
      </c>
      <c r="R26" s="82"/>
      <c r="S26" s="82"/>
      <c r="T26" s="81" t="str">
        <f>REPLACE(INDEX(GroupVertices[Group],MATCH(Edges[[#This Row],[Vertex 1]],GroupVertices[Vertex],0)),1,1,"")</f>
        <v>3</v>
      </c>
      <c r="U26" s="81" t="str">
        <f>REPLACE(INDEX(GroupVertices[Group],MATCH(Edges[[#This Row],[Vertex 2]],GroupVertices[Vertex],0)),1,1,"")</f>
        <v>3</v>
      </c>
      <c r="V26" s="35"/>
      <c r="W26" s="35"/>
      <c r="X26" s="35"/>
      <c r="Y26" s="35"/>
      <c r="Z26" s="35"/>
      <c r="AA26" s="35"/>
      <c r="AB26" s="35"/>
      <c r="AC26" s="35"/>
      <c r="AD26" s="35"/>
    </row>
    <row r="27" spans="1:30" ht="15">
      <c r="A27" s="66" t="s">
        <v>223</v>
      </c>
      <c r="B27" s="66" t="s">
        <v>243</v>
      </c>
      <c r="C27" s="67"/>
      <c r="D27" s="68">
        <v>1</v>
      </c>
      <c r="E27" s="69" t="s">
        <v>132</v>
      </c>
      <c r="F27" s="70"/>
      <c r="G27" s="67"/>
      <c r="H27" s="71"/>
      <c r="I27" s="72"/>
      <c r="J27" s="72"/>
      <c r="K27" s="35" t="s">
        <v>65</v>
      </c>
      <c r="L27" s="80">
        <v>27</v>
      </c>
      <c r="M27" s="80"/>
      <c r="N27" s="74"/>
      <c r="O27" s="82" t="s">
        <v>269</v>
      </c>
      <c r="P27" s="82">
        <v>1</v>
      </c>
      <c r="Q27" s="82" t="s">
        <v>270</v>
      </c>
      <c r="R27" s="82"/>
      <c r="S27" s="82"/>
      <c r="T27" s="81" t="str">
        <f>REPLACE(INDEX(GroupVertices[Group],MATCH(Edges[[#This Row],[Vertex 1]],GroupVertices[Vertex],0)),1,1,"")</f>
        <v>3</v>
      </c>
      <c r="U27" s="81" t="str">
        <f>REPLACE(INDEX(GroupVertices[Group],MATCH(Edges[[#This Row],[Vertex 2]],GroupVertices[Vertex],0)),1,1,"")</f>
        <v>3</v>
      </c>
      <c r="V27" s="35"/>
      <c r="W27" s="35"/>
      <c r="X27" s="35"/>
      <c r="Y27" s="35"/>
      <c r="Z27" s="35"/>
      <c r="AA27" s="35"/>
      <c r="AB27" s="35"/>
      <c r="AC27" s="35"/>
      <c r="AD27" s="35"/>
    </row>
    <row r="28" spans="1:30" ht="15">
      <c r="A28" s="66" t="s">
        <v>218</v>
      </c>
      <c r="B28" s="66" t="s">
        <v>223</v>
      </c>
      <c r="C28" s="67"/>
      <c r="D28" s="68">
        <v>1</v>
      </c>
      <c r="E28" s="69" t="s">
        <v>132</v>
      </c>
      <c r="F28" s="70"/>
      <c r="G28" s="67"/>
      <c r="H28" s="71"/>
      <c r="I28" s="72"/>
      <c r="J28" s="72"/>
      <c r="K28" s="35" t="s">
        <v>65</v>
      </c>
      <c r="L28" s="80">
        <v>28</v>
      </c>
      <c r="M28" s="80"/>
      <c r="N28" s="74"/>
      <c r="O28" s="82" t="s">
        <v>269</v>
      </c>
      <c r="P28" s="82">
        <v>1</v>
      </c>
      <c r="Q28" s="82" t="s">
        <v>270</v>
      </c>
      <c r="R28" s="82"/>
      <c r="S28" s="82"/>
      <c r="T28" s="81" t="str">
        <f>REPLACE(INDEX(GroupVertices[Group],MATCH(Edges[[#This Row],[Vertex 1]],GroupVertices[Vertex],0)),1,1,"")</f>
        <v>1</v>
      </c>
      <c r="U28" s="81" t="str">
        <f>REPLACE(INDEX(GroupVertices[Group],MATCH(Edges[[#This Row],[Vertex 2]],GroupVertices[Vertex],0)),1,1,"")</f>
        <v>3</v>
      </c>
      <c r="V28" s="35"/>
      <c r="W28" s="35"/>
      <c r="X28" s="35"/>
      <c r="Y28" s="35"/>
      <c r="Z28" s="35"/>
      <c r="AA28" s="35"/>
      <c r="AB28" s="35"/>
      <c r="AC28" s="35"/>
      <c r="AD28" s="35"/>
    </row>
    <row r="29" spans="1:30" ht="15">
      <c r="A29" s="66" t="s">
        <v>224</v>
      </c>
      <c r="B29" s="66" t="s">
        <v>223</v>
      </c>
      <c r="C29" s="67"/>
      <c r="D29" s="68">
        <v>1</v>
      </c>
      <c r="E29" s="69" t="s">
        <v>132</v>
      </c>
      <c r="F29" s="70"/>
      <c r="G29" s="67"/>
      <c r="H29" s="71"/>
      <c r="I29" s="72"/>
      <c r="J29" s="72"/>
      <c r="K29" s="35" t="s">
        <v>66</v>
      </c>
      <c r="L29" s="80">
        <v>29</v>
      </c>
      <c r="M29" s="80"/>
      <c r="N29" s="74"/>
      <c r="O29" s="82" t="s">
        <v>269</v>
      </c>
      <c r="P29" s="82">
        <v>1</v>
      </c>
      <c r="Q29" s="82" t="s">
        <v>270</v>
      </c>
      <c r="R29" s="82"/>
      <c r="S29" s="82"/>
      <c r="T29" s="81" t="str">
        <f>REPLACE(INDEX(GroupVertices[Group],MATCH(Edges[[#This Row],[Vertex 1]],GroupVertices[Vertex],0)),1,1,"")</f>
        <v>3</v>
      </c>
      <c r="U29" s="81" t="str">
        <f>REPLACE(INDEX(GroupVertices[Group],MATCH(Edges[[#This Row],[Vertex 2]],GroupVertices[Vertex],0)),1,1,"")</f>
        <v>3</v>
      </c>
      <c r="V29" s="35"/>
      <c r="W29" s="35"/>
      <c r="X29" s="35"/>
      <c r="Y29" s="35"/>
      <c r="Z29" s="35"/>
      <c r="AA29" s="35"/>
      <c r="AB29" s="35"/>
      <c r="AC29" s="35"/>
      <c r="AD29" s="35"/>
    </row>
    <row r="30" spans="1:30" ht="15">
      <c r="A30" s="66" t="s">
        <v>221</v>
      </c>
      <c r="B30" s="66" t="s">
        <v>223</v>
      </c>
      <c r="C30" s="67"/>
      <c r="D30" s="68">
        <v>1</v>
      </c>
      <c r="E30" s="69" t="s">
        <v>132</v>
      </c>
      <c r="F30" s="70"/>
      <c r="G30" s="67"/>
      <c r="H30" s="71"/>
      <c r="I30" s="72"/>
      <c r="J30" s="72"/>
      <c r="K30" s="35" t="s">
        <v>65</v>
      </c>
      <c r="L30" s="80">
        <v>30</v>
      </c>
      <c r="M30" s="80"/>
      <c r="N30" s="74"/>
      <c r="O30" s="82" t="s">
        <v>269</v>
      </c>
      <c r="P30" s="82">
        <v>1</v>
      </c>
      <c r="Q30" s="82" t="s">
        <v>270</v>
      </c>
      <c r="R30" s="82"/>
      <c r="S30" s="82"/>
      <c r="T30" s="81" t="str">
        <f>REPLACE(INDEX(GroupVertices[Group],MATCH(Edges[[#This Row],[Vertex 1]],GroupVertices[Vertex],0)),1,1,"")</f>
        <v>1</v>
      </c>
      <c r="U30" s="81" t="str">
        <f>REPLACE(INDEX(GroupVertices[Group],MATCH(Edges[[#This Row],[Vertex 2]],GroupVertices[Vertex],0)),1,1,"")</f>
        <v>3</v>
      </c>
      <c r="V30" s="35"/>
      <c r="W30" s="35"/>
      <c r="X30" s="35"/>
      <c r="Y30" s="35"/>
      <c r="Z30" s="35"/>
      <c r="AA30" s="35"/>
      <c r="AB30" s="35"/>
      <c r="AC30" s="35"/>
      <c r="AD30" s="35"/>
    </row>
    <row r="31" spans="1:30" ht="15">
      <c r="A31" s="66" t="s">
        <v>225</v>
      </c>
      <c r="B31" s="66" t="s">
        <v>224</v>
      </c>
      <c r="C31" s="67"/>
      <c r="D31" s="68">
        <v>1</v>
      </c>
      <c r="E31" s="69" t="s">
        <v>132</v>
      </c>
      <c r="F31" s="70"/>
      <c r="G31" s="67"/>
      <c r="H31" s="71"/>
      <c r="I31" s="72"/>
      <c r="J31" s="72"/>
      <c r="K31" s="35" t="s">
        <v>65</v>
      </c>
      <c r="L31" s="80">
        <v>31</v>
      </c>
      <c r="M31" s="80"/>
      <c r="N31" s="74"/>
      <c r="O31" s="82" t="s">
        <v>269</v>
      </c>
      <c r="P31" s="82">
        <v>1</v>
      </c>
      <c r="Q31" s="82" t="s">
        <v>270</v>
      </c>
      <c r="R31" s="82"/>
      <c r="S31" s="82"/>
      <c r="T31" s="81" t="str">
        <f>REPLACE(INDEX(GroupVertices[Group],MATCH(Edges[[#This Row],[Vertex 1]],GroupVertices[Vertex],0)),1,1,"")</f>
        <v>3</v>
      </c>
      <c r="U31" s="81" t="str">
        <f>REPLACE(INDEX(GroupVertices[Group],MATCH(Edges[[#This Row],[Vertex 2]],GroupVertices[Vertex],0)),1,1,"")</f>
        <v>3</v>
      </c>
      <c r="V31" s="35"/>
      <c r="W31" s="35"/>
      <c r="X31" s="35"/>
      <c r="Y31" s="35"/>
      <c r="Z31" s="35"/>
      <c r="AA31" s="35"/>
      <c r="AB31" s="35"/>
      <c r="AC31" s="35"/>
      <c r="AD31" s="35"/>
    </row>
    <row r="32" spans="1:30" ht="15">
      <c r="A32" s="66" t="s">
        <v>225</v>
      </c>
      <c r="B32" s="66" t="s">
        <v>227</v>
      </c>
      <c r="C32" s="67"/>
      <c r="D32" s="68">
        <v>1</v>
      </c>
      <c r="E32" s="69" t="s">
        <v>132</v>
      </c>
      <c r="F32" s="70"/>
      <c r="G32" s="67"/>
      <c r="H32" s="71"/>
      <c r="I32" s="72"/>
      <c r="J32" s="72"/>
      <c r="K32" s="35" t="s">
        <v>65</v>
      </c>
      <c r="L32" s="80">
        <v>32</v>
      </c>
      <c r="M32" s="80"/>
      <c r="N32" s="74"/>
      <c r="O32" s="82" t="s">
        <v>269</v>
      </c>
      <c r="P32" s="82">
        <v>1</v>
      </c>
      <c r="Q32" s="82" t="s">
        <v>270</v>
      </c>
      <c r="R32" s="82"/>
      <c r="S32" s="82"/>
      <c r="T32" s="81" t="str">
        <f>REPLACE(INDEX(GroupVertices[Group],MATCH(Edges[[#This Row],[Vertex 1]],GroupVertices[Vertex],0)),1,1,"")</f>
        <v>3</v>
      </c>
      <c r="U32" s="81" t="str">
        <f>REPLACE(INDEX(GroupVertices[Group],MATCH(Edges[[#This Row],[Vertex 2]],GroupVertices[Vertex],0)),1,1,"")</f>
        <v>3</v>
      </c>
      <c r="V32" s="35"/>
      <c r="W32" s="35"/>
      <c r="X32" s="35"/>
      <c r="Y32" s="35"/>
      <c r="Z32" s="35"/>
      <c r="AA32" s="35"/>
      <c r="AB32" s="35"/>
      <c r="AC32" s="35"/>
      <c r="AD32" s="35"/>
    </row>
    <row r="33" spans="1:30" ht="15">
      <c r="A33" s="66" t="s">
        <v>218</v>
      </c>
      <c r="B33" s="66" t="s">
        <v>225</v>
      </c>
      <c r="C33" s="67"/>
      <c r="D33" s="68">
        <v>1</v>
      </c>
      <c r="E33" s="69" t="s">
        <v>132</v>
      </c>
      <c r="F33" s="70"/>
      <c r="G33" s="67"/>
      <c r="H33" s="71"/>
      <c r="I33" s="72"/>
      <c r="J33" s="72"/>
      <c r="K33" s="35" t="s">
        <v>65</v>
      </c>
      <c r="L33" s="80">
        <v>33</v>
      </c>
      <c r="M33" s="80"/>
      <c r="N33" s="74"/>
      <c r="O33" s="82" t="s">
        <v>269</v>
      </c>
      <c r="P33" s="82">
        <v>1</v>
      </c>
      <c r="Q33" s="82" t="s">
        <v>270</v>
      </c>
      <c r="R33" s="82"/>
      <c r="S33" s="82"/>
      <c r="T33" s="81" t="str">
        <f>REPLACE(INDEX(GroupVertices[Group],MATCH(Edges[[#This Row],[Vertex 1]],GroupVertices[Vertex],0)),1,1,"")</f>
        <v>1</v>
      </c>
      <c r="U33" s="81" t="str">
        <f>REPLACE(INDEX(GroupVertices[Group],MATCH(Edges[[#This Row],[Vertex 2]],GroupVertices[Vertex],0)),1,1,"")</f>
        <v>3</v>
      </c>
      <c r="V33" s="35"/>
      <c r="W33" s="35"/>
      <c r="X33" s="35"/>
      <c r="Y33" s="35"/>
      <c r="Z33" s="35"/>
      <c r="AA33" s="35"/>
      <c r="AB33" s="35"/>
      <c r="AC33" s="35"/>
      <c r="AD33" s="35"/>
    </row>
    <row r="34" spans="1:30" ht="15">
      <c r="A34" s="66" t="s">
        <v>221</v>
      </c>
      <c r="B34" s="66" t="s">
        <v>225</v>
      </c>
      <c r="C34" s="67"/>
      <c r="D34" s="68">
        <v>1</v>
      </c>
      <c r="E34" s="69" t="s">
        <v>132</v>
      </c>
      <c r="F34" s="70"/>
      <c r="G34" s="67"/>
      <c r="H34" s="71"/>
      <c r="I34" s="72"/>
      <c r="J34" s="72"/>
      <c r="K34" s="35" t="s">
        <v>65</v>
      </c>
      <c r="L34" s="80">
        <v>34</v>
      </c>
      <c r="M34" s="80"/>
      <c r="N34" s="74"/>
      <c r="O34" s="82" t="s">
        <v>269</v>
      </c>
      <c r="P34" s="82">
        <v>1</v>
      </c>
      <c r="Q34" s="82" t="s">
        <v>270</v>
      </c>
      <c r="R34" s="82"/>
      <c r="S34" s="82"/>
      <c r="T34" s="81" t="str">
        <f>REPLACE(INDEX(GroupVertices[Group],MATCH(Edges[[#This Row],[Vertex 1]],GroupVertices[Vertex],0)),1,1,"")</f>
        <v>1</v>
      </c>
      <c r="U34" s="81" t="str">
        <f>REPLACE(INDEX(GroupVertices[Group],MATCH(Edges[[#This Row],[Vertex 2]],GroupVertices[Vertex],0)),1,1,"")</f>
        <v>3</v>
      </c>
      <c r="V34" s="35"/>
      <c r="W34" s="35"/>
      <c r="X34" s="35"/>
      <c r="Y34" s="35"/>
      <c r="Z34" s="35"/>
      <c r="AA34" s="35"/>
      <c r="AB34" s="35"/>
      <c r="AC34" s="35"/>
      <c r="AD34" s="35"/>
    </row>
    <row r="35" spans="1:30" ht="15">
      <c r="A35" s="66" t="s">
        <v>218</v>
      </c>
      <c r="B35" s="66" t="s">
        <v>257</v>
      </c>
      <c r="C35" s="67"/>
      <c r="D35" s="68">
        <v>1</v>
      </c>
      <c r="E35" s="69" t="s">
        <v>132</v>
      </c>
      <c r="F35" s="70"/>
      <c r="G35" s="67"/>
      <c r="H35" s="71"/>
      <c r="I35" s="72"/>
      <c r="J35" s="72"/>
      <c r="K35" s="35" t="s">
        <v>65</v>
      </c>
      <c r="L35" s="80">
        <v>35</v>
      </c>
      <c r="M35" s="80"/>
      <c r="N35" s="74"/>
      <c r="O35" s="82" t="s">
        <v>269</v>
      </c>
      <c r="P35" s="82">
        <v>1</v>
      </c>
      <c r="Q35" s="82" t="s">
        <v>270</v>
      </c>
      <c r="R35" s="82"/>
      <c r="S35" s="82"/>
      <c r="T35" s="81" t="str">
        <f>REPLACE(INDEX(GroupVertices[Group],MATCH(Edges[[#This Row],[Vertex 1]],GroupVertices[Vertex],0)),1,1,"")</f>
        <v>1</v>
      </c>
      <c r="U35" s="81" t="str">
        <f>REPLACE(INDEX(GroupVertices[Group],MATCH(Edges[[#This Row],[Vertex 2]],GroupVertices[Vertex],0)),1,1,"")</f>
        <v>1</v>
      </c>
      <c r="V35" s="35"/>
      <c r="W35" s="35"/>
      <c r="X35" s="35"/>
      <c r="Y35" s="35"/>
      <c r="Z35" s="35"/>
      <c r="AA35" s="35"/>
      <c r="AB35" s="35"/>
      <c r="AC35" s="35"/>
      <c r="AD35" s="35"/>
    </row>
    <row r="36" spans="1:30" ht="15">
      <c r="A36" s="66" t="s">
        <v>221</v>
      </c>
      <c r="B36" s="66" t="s">
        <v>257</v>
      </c>
      <c r="C36" s="67"/>
      <c r="D36" s="68">
        <v>1</v>
      </c>
      <c r="E36" s="69" t="s">
        <v>132</v>
      </c>
      <c r="F36" s="70"/>
      <c r="G36" s="67"/>
      <c r="H36" s="71"/>
      <c r="I36" s="72"/>
      <c r="J36" s="72"/>
      <c r="K36" s="35" t="s">
        <v>65</v>
      </c>
      <c r="L36" s="80">
        <v>36</v>
      </c>
      <c r="M36" s="80"/>
      <c r="N36" s="74"/>
      <c r="O36" s="82" t="s">
        <v>269</v>
      </c>
      <c r="P36" s="82">
        <v>1</v>
      </c>
      <c r="Q36" s="82" t="s">
        <v>270</v>
      </c>
      <c r="R36" s="82"/>
      <c r="S36" s="82"/>
      <c r="T36" s="81" t="str">
        <f>REPLACE(INDEX(GroupVertices[Group],MATCH(Edges[[#This Row],[Vertex 1]],GroupVertices[Vertex],0)),1,1,"")</f>
        <v>1</v>
      </c>
      <c r="U36" s="81" t="str">
        <f>REPLACE(INDEX(GroupVertices[Group],MATCH(Edges[[#This Row],[Vertex 2]],GroupVertices[Vertex],0)),1,1,"")</f>
        <v>1</v>
      </c>
      <c r="V36" s="35"/>
      <c r="W36" s="35"/>
      <c r="X36" s="35"/>
      <c r="Y36" s="35"/>
      <c r="Z36" s="35"/>
      <c r="AA36" s="35"/>
      <c r="AB36" s="35"/>
      <c r="AC36" s="35"/>
      <c r="AD36" s="35"/>
    </row>
    <row r="37" spans="1:30" ht="15">
      <c r="A37" s="66" t="s">
        <v>218</v>
      </c>
      <c r="B37" s="66" t="s">
        <v>258</v>
      </c>
      <c r="C37" s="67"/>
      <c r="D37" s="68">
        <v>1</v>
      </c>
      <c r="E37" s="69" t="s">
        <v>132</v>
      </c>
      <c r="F37" s="70"/>
      <c r="G37" s="67"/>
      <c r="H37" s="71"/>
      <c r="I37" s="72"/>
      <c r="J37" s="72"/>
      <c r="K37" s="35" t="s">
        <v>65</v>
      </c>
      <c r="L37" s="80">
        <v>37</v>
      </c>
      <c r="M37" s="80"/>
      <c r="N37" s="74"/>
      <c r="O37" s="82" t="s">
        <v>269</v>
      </c>
      <c r="P37" s="82">
        <v>1</v>
      </c>
      <c r="Q37" s="82" t="s">
        <v>270</v>
      </c>
      <c r="R37" s="82"/>
      <c r="S37" s="82"/>
      <c r="T37" s="81" t="str">
        <f>REPLACE(INDEX(GroupVertices[Group],MATCH(Edges[[#This Row],[Vertex 1]],GroupVertices[Vertex],0)),1,1,"")</f>
        <v>1</v>
      </c>
      <c r="U37" s="81" t="str">
        <f>REPLACE(INDEX(GroupVertices[Group],MATCH(Edges[[#This Row],[Vertex 2]],GroupVertices[Vertex],0)),1,1,"")</f>
        <v>1</v>
      </c>
      <c r="V37" s="35"/>
      <c r="W37" s="35"/>
      <c r="X37" s="35"/>
      <c r="Y37" s="35"/>
      <c r="Z37" s="35"/>
      <c r="AA37" s="35"/>
      <c r="AB37" s="35"/>
      <c r="AC37" s="35"/>
      <c r="AD37" s="35"/>
    </row>
    <row r="38" spans="1:30" ht="15">
      <c r="A38" s="66" t="s">
        <v>221</v>
      </c>
      <c r="B38" s="66" t="s">
        <v>258</v>
      </c>
      <c r="C38" s="67"/>
      <c r="D38" s="68">
        <v>1</v>
      </c>
      <c r="E38" s="69" t="s">
        <v>132</v>
      </c>
      <c r="F38" s="70"/>
      <c r="G38" s="67"/>
      <c r="H38" s="71"/>
      <c r="I38" s="72"/>
      <c r="J38" s="72"/>
      <c r="K38" s="35" t="s">
        <v>65</v>
      </c>
      <c r="L38" s="80">
        <v>38</v>
      </c>
      <c r="M38" s="80"/>
      <c r="N38" s="74"/>
      <c r="O38" s="82" t="s">
        <v>269</v>
      </c>
      <c r="P38" s="82">
        <v>1</v>
      </c>
      <c r="Q38" s="82" t="s">
        <v>270</v>
      </c>
      <c r="R38" s="82"/>
      <c r="S38" s="82"/>
      <c r="T38" s="81" t="str">
        <f>REPLACE(INDEX(GroupVertices[Group],MATCH(Edges[[#This Row],[Vertex 1]],GroupVertices[Vertex],0)),1,1,"")</f>
        <v>1</v>
      </c>
      <c r="U38" s="81" t="str">
        <f>REPLACE(INDEX(GroupVertices[Group],MATCH(Edges[[#This Row],[Vertex 2]],GroupVertices[Vertex],0)),1,1,"")</f>
        <v>1</v>
      </c>
      <c r="V38" s="35"/>
      <c r="W38" s="35"/>
      <c r="X38" s="35"/>
      <c r="Y38" s="35"/>
      <c r="Z38" s="35"/>
      <c r="AA38" s="35"/>
      <c r="AB38" s="35"/>
      <c r="AC38" s="35"/>
      <c r="AD38" s="35"/>
    </row>
    <row r="39" spans="1:30" ht="15">
      <c r="A39" s="66" t="s">
        <v>218</v>
      </c>
      <c r="B39" s="66" t="s">
        <v>259</v>
      </c>
      <c r="C39" s="67"/>
      <c r="D39" s="68">
        <v>1</v>
      </c>
      <c r="E39" s="69" t="s">
        <v>132</v>
      </c>
      <c r="F39" s="70"/>
      <c r="G39" s="67"/>
      <c r="H39" s="71"/>
      <c r="I39" s="72"/>
      <c r="J39" s="72"/>
      <c r="K39" s="35" t="s">
        <v>65</v>
      </c>
      <c r="L39" s="80">
        <v>39</v>
      </c>
      <c r="M39" s="80"/>
      <c r="N39" s="74"/>
      <c r="O39" s="82" t="s">
        <v>269</v>
      </c>
      <c r="P39" s="82">
        <v>1</v>
      </c>
      <c r="Q39" s="82" t="s">
        <v>270</v>
      </c>
      <c r="R39" s="82"/>
      <c r="S39" s="82"/>
      <c r="T39" s="81" t="str">
        <f>REPLACE(INDEX(GroupVertices[Group],MATCH(Edges[[#This Row],[Vertex 1]],GroupVertices[Vertex],0)),1,1,"")</f>
        <v>1</v>
      </c>
      <c r="U39" s="81" t="str">
        <f>REPLACE(INDEX(GroupVertices[Group],MATCH(Edges[[#This Row],[Vertex 2]],GroupVertices[Vertex],0)),1,1,"")</f>
        <v>1</v>
      </c>
      <c r="V39" s="35"/>
      <c r="W39" s="35"/>
      <c r="X39" s="35"/>
      <c r="Y39" s="35"/>
      <c r="Z39" s="35"/>
      <c r="AA39" s="35"/>
      <c r="AB39" s="35"/>
      <c r="AC39" s="35"/>
      <c r="AD39" s="35"/>
    </row>
    <row r="40" spans="1:30" ht="15">
      <c r="A40" s="66" t="s">
        <v>222</v>
      </c>
      <c r="B40" s="66" t="s">
        <v>260</v>
      </c>
      <c r="C40" s="67"/>
      <c r="D40" s="68">
        <v>1</v>
      </c>
      <c r="E40" s="69" t="s">
        <v>132</v>
      </c>
      <c r="F40" s="70"/>
      <c r="G40" s="67"/>
      <c r="H40" s="71"/>
      <c r="I40" s="72"/>
      <c r="J40" s="72"/>
      <c r="K40" s="35" t="s">
        <v>65</v>
      </c>
      <c r="L40" s="80">
        <v>40</v>
      </c>
      <c r="M40" s="80"/>
      <c r="N40" s="74"/>
      <c r="O40" s="82" t="s">
        <v>269</v>
      </c>
      <c r="P40" s="82">
        <v>1</v>
      </c>
      <c r="Q40" s="82" t="s">
        <v>270</v>
      </c>
      <c r="R40" s="82"/>
      <c r="S40" s="82"/>
      <c r="T40" s="81" t="str">
        <f>REPLACE(INDEX(GroupVertices[Group],MATCH(Edges[[#This Row],[Vertex 1]],GroupVertices[Vertex],0)),1,1,"")</f>
        <v>1</v>
      </c>
      <c r="U40" s="81" t="str">
        <f>REPLACE(INDEX(GroupVertices[Group],MATCH(Edges[[#This Row],[Vertex 2]],GroupVertices[Vertex],0)),1,1,"")</f>
        <v>1</v>
      </c>
      <c r="V40" s="35"/>
      <c r="W40" s="35"/>
      <c r="X40" s="35"/>
      <c r="Y40" s="35"/>
      <c r="Z40" s="35"/>
      <c r="AA40" s="35"/>
      <c r="AB40" s="35"/>
      <c r="AC40" s="35"/>
      <c r="AD40" s="35"/>
    </row>
    <row r="41" spans="1:30" ht="15">
      <c r="A41" s="66" t="s">
        <v>218</v>
      </c>
      <c r="B41" s="66" t="s">
        <v>260</v>
      </c>
      <c r="C41" s="67"/>
      <c r="D41" s="68">
        <v>1</v>
      </c>
      <c r="E41" s="69" t="s">
        <v>132</v>
      </c>
      <c r="F41" s="70"/>
      <c r="G41" s="67"/>
      <c r="H41" s="71"/>
      <c r="I41" s="72"/>
      <c r="J41" s="72"/>
      <c r="K41" s="35" t="s">
        <v>65</v>
      </c>
      <c r="L41" s="80">
        <v>41</v>
      </c>
      <c r="M41" s="80"/>
      <c r="N41" s="74"/>
      <c r="O41" s="82" t="s">
        <v>269</v>
      </c>
      <c r="P41" s="82">
        <v>1</v>
      </c>
      <c r="Q41" s="82" t="s">
        <v>270</v>
      </c>
      <c r="R41" s="82"/>
      <c r="S41" s="82"/>
      <c r="T41" s="81" t="str">
        <f>REPLACE(INDEX(GroupVertices[Group],MATCH(Edges[[#This Row],[Vertex 1]],GroupVertices[Vertex],0)),1,1,"")</f>
        <v>1</v>
      </c>
      <c r="U41" s="81" t="str">
        <f>REPLACE(INDEX(GroupVertices[Group],MATCH(Edges[[#This Row],[Vertex 2]],GroupVertices[Vertex],0)),1,1,"")</f>
        <v>1</v>
      </c>
      <c r="V41" s="35"/>
      <c r="W41" s="35"/>
      <c r="X41" s="35"/>
      <c r="Y41" s="35"/>
      <c r="Z41" s="35"/>
      <c r="AA41" s="35"/>
      <c r="AB41" s="35"/>
      <c r="AC41" s="35"/>
      <c r="AD41" s="35"/>
    </row>
    <row r="42" spans="1:30" ht="15">
      <c r="A42" s="66" t="s">
        <v>221</v>
      </c>
      <c r="B42" s="66" t="s">
        <v>260</v>
      </c>
      <c r="C42" s="67"/>
      <c r="D42" s="68">
        <v>1</v>
      </c>
      <c r="E42" s="69" t="s">
        <v>132</v>
      </c>
      <c r="F42" s="70"/>
      <c r="G42" s="67"/>
      <c r="H42" s="71"/>
      <c r="I42" s="72"/>
      <c r="J42" s="72"/>
      <c r="K42" s="35" t="s">
        <v>65</v>
      </c>
      <c r="L42" s="80">
        <v>42</v>
      </c>
      <c r="M42" s="80"/>
      <c r="N42" s="74"/>
      <c r="O42" s="82" t="s">
        <v>269</v>
      </c>
      <c r="P42" s="82">
        <v>1</v>
      </c>
      <c r="Q42" s="82" t="s">
        <v>270</v>
      </c>
      <c r="R42" s="82"/>
      <c r="S42" s="82"/>
      <c r="T42" s="81" t="str">
        <f>REPLACE(INDEX(GroupVertices[Group],MATCH(Edges[[#This Row],[Vertex 1]],GroupVertices[Vertex],0)),1,1,"")</f>
        <v>1</v>
      </c>
      <c r="U42" s="81" t="str">
        <f>REPLACE(INDEX(GroupVertices[Group],MATCH(Edges[[#This Row],[Vertex 2]],GroupVertices[Vertex],0)),1,1,"")</f>
        <v>1</v>
      </c>
      <c r="V42" s="35"/>
      <c r="W42" s="35"/>
      <c r="X42" s="35"/>
      <c r="Y42" s="35"/>
      <c r="Z42" s="35"/>
      <c r="AA42" s="35"/>
      <c r="AB42" s="35"/>
      <c r="AC42" s="35"/>
      <c r="AD42" s="35"/>
    </row>
    <row r="43" spans="1:30" ht="15">
      <c r="A43" s="66" t="s">
        <v>226</v>
      </c>
      <c r="B43" s="66" t="s">
        <v>260</v>
      </c>
      <c r="C43" s="67"/>
      <c r="D43" s="68">
        <v>1</v>
      </c>
      <c r="E43" s="69" t="s">
        <v>132</v>
      </c>
      <c r="F43" s="70"/>
      <c r="G43" s="67"/>
      <c r="H43" s="71"/>
      <c r="I43" s="72"/>
      <c r="J43" s="72"/>
      <c r="K43" s="35" t="s">
        <v>65</v>
      </c>
      <c r="L43" s="80">
        <v>43</v>
      </c>
      <c r="M43" s="80"/>
      <c r="N43" s="74"/>
      <c r="O43" s="82" t="s">
        <v>269</v>
      </c>
      <c r="P43" s="82">
        <v>1</v>
      </c>
      <c r="Q43" s="82" t="s">
        <v>270</v>
      </c>
      <c r="R43" s="82"/>
      <c r="S43" s="82"/>
      <c r="T43" s="81" t="str">
        <f>REPLACE(INDEX(GroupVertices[Group],MATCH(Edges[[#This Row],[Vertex 1]],GroupVertices[Vertex],0)),1,1,"")</f>
        <v>2</v>
      </c>
      <c r="U43" s="81" t="str">
        <f>REPLACE(INDEX(GroupVertices[Group],MATCH(Edges[[#This Row],[Vertex 2]],GroupVertices[Vertex],0)),1,1,"")</f>
        <v>1</v>
      </c>
      <c r="V43" s="35"/>
      <c r="W43" s="35"/>
      <c r="X43" s="35"/>
      <c r="Y43" s="35"/>
      <c r="Z43" s="35"/>
      <c r="AA43" s="35"/>
      <c r="AB43" s="35"/>
      <c r="AC43" s="35"/>
      <c r="AD43" s="35"/>
    </row>
    <row r="44" spans="1:30" ht="15">
      <c r="A44" s="66" t="s">
        <v>226</v>
      </c>
      <c r="B44" s="66" t="s">
        <v>221</v>
      </c>
      <c r="C44" s="67"/>
      <c r="D44" s="68">
        <v>1</v>
      </c>
      <c r="E44" s="69" t="s">
        <v>132</v>
      </c>
      <c r="F44" s="70"/>
      <c r="G44" s="67"/>
      <c r="H44" s="71"/>
      <c r="I44" s="72"/>
      <c r="J44" s="72"/>
      <c r="K44" s="35" t="s">
        <v>65</v>
      </c>
      <c r="L44" s="80">
        <v>44</v>
      </c>
      <c r="M44" s="80"/>
      <c r="N44" s="74"/>
      <c r="O44" s="82" t="s">
        <v>269</v>
      </c>
      <c r="P44" s="82">
        <v>1</v>
      </c>
      <c r="Q44" s="82" t="s">
        <v>270</v>
      </c>
      <c r="R44" s="82"/>
      <c r="S44" s="82"/>
      <c r="T44" s="81" t="str">
        <f>REPLACE(INDEX(GroupVertices[Group],MATCH(Edges[[#This Row],[Vertex 1]],GroupVertices[Vertex],0)),1,1,"")</f>
        <v>2</v>
      </c>
      <c r="U44" s="81" t="str">
        <f>REPLACE(INDEX(GroupVertices[Group],MATCH(Edges[[#This Row],[Vertex 2]],GroupVertices[Vertex],0)),1,1,"")</f>
        <v>1</v>
      </c>
      <c r="V44" s="35"/>
      <c r="W44" s="35"/>
      <c r="X44" s="35"/>
      <c r="Y44" s="35"/>
      <c r="Z44" s="35"/>
      <c r="AA44" s="35"/>
      <c r="AB44" s="35"/>
      <c r="AC44" s="35"/>
      <c r="AD44" s="35"/>
    </row>
    <row r="45" spans="1:30" ht="15">
      <c r="A45" s="66" t="s">
        <v>226</v>
      </c>
      <c r="B45" s="66" t="s">
        <v>230</v>
      </c>
      <c r="C45" s="67"/>
      <c r="D45" s="68">
        <v>1</v>
      </c>
      <c r="E45" s="69" t="s">
        <v>132</v>
      </c>
      <c r="F45" s="70"/>
      <c r="G45" s="67"/>
      <c r="H45" s="71"/>
      <c r="I45" s="72"/>
      <c r="J45" s="72"/>
      <c r="K45" s="35" t="s">
        <v>65</v>
      </c>
      <c r="L45" s="80">
        <v>45</v>
      </c>
      <c r="M45" s="80"/>
      <c r="N45" s="74"/>
      <c r="O45" s="82" t="s">
        <v>269</v>
      </c>
      <c r="P45" s="82">
        <v>1</v>
      </c>
      <c r="Q45" s="82" t="s">
        <v>270</v>
      </c>
      <c r="R45" s="82"/>
      <c r="S45" s="82"/>
      <c r="T45" s="81" t="str">
        <f>REPLACE(INDEX(GroupVertices[Group],MATCH(Edges[[#This Row],[Vertex 1]],GroupVertices[Vertex],0)),1,1,"")</f>
        <v>2</v>
      </c>
      <c r="U45" s="81" t="str">
        <f>REPLACE(INDEX(GroupVertices[Group],MATCH(Edges[[#This Row],[Vertex 2]],GroupVertices[Vertex],0)),1,1,"")</f>
        <v>2</v>
      </c>
      <c r="V45" s="35"/>
      <c r="W45" s="35"/>
      <c r="X45" s="35"/>
      <c r="Y45" s="35"/>
      <c r="Z45" s="35"/>
      <c r="AA45" s="35"/>
      <c r="AB45" s="35"/>
      <c r="AC45" s="35"/>
      <c r="AD45" s="35"/>
    </row>
    <row r="46" spans="1:30" ht="15">
      <c r="A46" s="66" t="s">
        <v>226</v>
      </c>
      <c r="B46" s="66" t="s">
        <v>243</v>
      </c>
      <c r="C46" s="67"/>
      <c r="D46" s="68">
        <v>1</v>
      </c>
      <c r="E46" s="69" t="s">
        <v>132</v>
      </c>
      <c r="F46" s="70"/>
      <c r="G46" s="67"/>
      <c r="H46" s="71"/>
      <c r="I46" s="72"/>
      <c r="J46" s="72"/>
      <c r="K46" s="35" t="s">
        <v>65</v>
      </c>
      <c r="L46" s="80">
        <v>46</v>
      </c>
      <c r="M46" s="80"/>
      <c r="N46" s="74"/>
      <c r="O46" s="82" t="s">
        <v>269</v>
      </c>
      <c r="P46" s="82">
        <v>1</v>
      </c>
      <c r="Q46" s="82" t="s">
        <v>270</v>
      </c>
      <c r="R46" s="82"/>
      <c r="S46" s="82"/>
      <c r="T46" s="81" t="str">
        <f>REPLACE(INDEX(GroupVertices[Group],MATCH(Edges[[#This Row],[Vertex 1]],GroupVertices[Vertex],0)),1,1,"")</f>
        <v>2</v>
      </c>
      <c r="U46" s="81" t="str">
        <f>REPLACE(INDEX(GroupVertices[Group],MATCH(Edges[[#This Row],[Vertex 2]],GroupVertices[Vertex],0)),1,1,"")</f>
        <v>3</v>
      </c>
      <c r="V46" s="35"/>
      <c r="W46" s="35"/>
      <c r="X46" s="35"/>
      <c r="Y46" s="35"/>
      <c r="Z46" s="35"/>
      <c r="AA46" s="35"/>
      <c r="AB46" s="35"/>
      <c r="AC46" s="35"/>
      <c r="AD46" s="35"/>
    </row>
    <row r="47" spans="1:30" ht="15">
      <c r="A47" s="66" t="s">
        <v>226</v>
      </c>
      <c r="B47" s="66" t="s">
        <v>231</v>
      </c>
      <c r="C47" s="67"/>
      <c r="D47" s="68">
        <v>1</v>
      </c>
      <c r="E47" s="69" t="s">
        <v>132</v>
      </c>
      <c r="F47" s="70"/>
      <c r="G47" s="67"/>
      <c r="H47" s="71"/>
      <c r="I47" s="72"/>
      <c r="J47" s="72"/>
      <c r="K47" s="35" t="s">
        <v>65</v>
      </c>
      <c r="L47" s="80">
        <v>47</v>
      </c>
      <c r="M47" s="80"/>
      <c r="N47" s="74"/>
      <c r="O47" s="82" t="s">
        <v>269</v>
      </c>
      <c r="P47" s="82">
        <v>1</v>
      </c>
      <c r="Q47" s="82" t="s">
        <v>270</v>
      </c>
      <c r="R47" s="82"/>
      <c r="S47" s="82"/>
      <c r="T47" s="81" t="str">
        <f>REPLACE(INDEX(GroupVertices[Group],MATCH(Edges[[#This Row],[Vertex 1]],GroupVertices[Vertex],0)),1,1,"")</f>
        <v>2</v>
      </c>
      <c r="U47" s="81" t="str">
        <f>REPLACE(INDEX(GroupVertices[Group],MATCH(Edges[[#This Row],[Vertex 2]],GroupVertices[Vertex],0)),1,1,"")</f>
        <v>2</v>
      </c>
      <c r="V47" s="35"/>
      <c r="W47" s="35"/>
      <c r="X47" s="35"/>
      <c r="Y47" s="35"/>
      <c r="Z47" s="35"/>
      <c r="AA47" s="35"/>
      <c r="AB47" s="35"/>
      <c r="AC47" s="35"/>
      <c r="AD47" s="35"/>
    </row>
    <row r="48" spans="1:30" ht="15">
      <c r="A48" s="66" t="s">
        <v>226</v>
      </c>
      <c r="B48" s="66" t="s">
        <v>232</v>
      </c>
      <c r="C48" s="67"/>
      <c r="D48" s="68">
        <v>1</v>
      </c>
      <c r="E48" s="69" t="s">
        <v>132</v>
      </c>
      <c r="F48" s="70"/>
      <c r="G48" s="67"/>
      <c r="H48" s="71"/>
      <c r="I48" s="72"/>
      <c r="J48" s="72"/>
      <c r="K48" s="35" t="s">
        <v>65</v>
      </c>
      <c r="L48" s="80">
        <v>48</v>
      </c>
      <c r="M48" s="80"/>
      <c r="N48" s="74"/>
      <c r="O48" s="82" t="s">
        <v>269</v>
      </c>
      <c r="P48" s="82">
        <v>1</v>
      </c>
      <c r="Q48" s="82" t="s">
        <v>270</v>
      </c>
      <c r="R48" s="82"/>
      <c r="S48" s="82"/>
      <c r="T48" s="81" t="str">
        <f>REPLACE(INDEX(GroupVertices[Group],MATCH(Edges[[#This Row],[Vertex 1]],GroupVertices[Vertex],0)),1,1,"")</f>
        <v>2</v>
      </c>
      <c r="U48" s="81" t="str">
        <f>REPLACE(INDEX(GroupVertices[Group],MATCH(Edges[[#This Row],[Vertex 2]],GroupVertices[Vertex],0)),1,1,"")</f>
        <v>3</v>
      </c>
      <c r="V48" s="35"/>
      <c r="W48" s="35"/>
      <c r="X48" s="35"/>
      <c r="Y48" s="35"/>
      <c r="Z48" s="35"/>
      <c r="AA48" s="35"/>
      <c r="AB48" s="35"/>
      <c r="AC48" s="35"/>
      <c r="AD48" s="35"/>
    </row>
    <row r="49" spans="1:30" ht="15">
      <c r="A49" s="66" t="s">
        <v>226</v>
      </c>
      <c r="B49" s="66" t="s">
        <v>237</v>
      </c>
      <c r="C49" s="67"/>
      <c r="D49" s="68">
        <v>1</v>
      </c>
      <c r="E49" s="69" t="s">
        <v>132</v>
      </c>
      <c r="F49" s="70"/>
      <c r="G49" s="67"/>
      <c r="H49" s="71"/>
      <c r="I49" s="72"/>
      <c r="J49" s="72"/>
      <c r="K49" s="35" t="s">
        <v>65</v>
      </c>
      <c r="L49" s="80">
        <v>49</v>
      </c>
      <c r="M49" s="80"/>
      <c r="N49" s="74"/>
      <c r="O49" s="82" t="s">
        <v>269</v>
      </c>
      <c r="P49" s="82">
        <v>1</v>
      </c>
      <c r="Q49" s="82" t="s">
        <v>270</v>
      </c>
      <c r="R49" s="82"/>
      <c r="S49" s="82"/>
      <c r="T49" s="81" t="str">
        <f>REPLACE(INDEX(GroupVertices[Group],MATCH(Edges[[#This Row],[Vertex 1]],GroupVertices[Vertex],0)),1,1,"")</f>
        <v>2</v>
      </c>
      <c r="U49" s="81" t="str">
        <f>REPLACE(INDEX(GroupVertices[Group],MATCH(Edges[[#This Row],[Vertex 2]],GroupVertices[Vertex],0)),1,1,"")</f>
        <v>2</v>
      </c>
      <c r="V49" s="35"/>
      <c r="W49" s="35"/>
      <c r="X49" s="35"/>
      <c r="Y49" s="35"/>
      <c r="Z49" s="35"/>
      <c r="AA49" s="35"/>
      <c r="AB49" s="35"/>
      <c r="AC49" s="35"/>
      <c r="AD49" s="35"/>
    </row>
    <row r="50" spans="1:30" ht="15">
      <c r="A50" s="66" t="s">
        <v>226</v>
      </c>
      <c r="B50" s="66" t="s">
        <v>244</v>
      </c>
      <c r="C50" s="67"/>
      <c r="D50" s="68">
        <v>1</v>
      </c>
      <c r="E50" s="69" t="s">
        <v>132</v>
      </c>
      <c r="F50" s="70"/>
      <c r="G50" s="67"/>
      <c r="H50" s="71"/>
      <c r="I50" s="72"/>
      <c r="J50" s="72"/>
      <c r="K50" s="35" t="s">
        <v>65</v>
      </c>
      <c r="L50" s="80">
        <v>50</v>
      </c>
      <c r="M50" s="80"/>
      <c r="N50" s="74"/>
      <c r="O50" s="82" t="s">
        <v>269</v>
      </c>
      <c r="P50" s="82">
        <v>1</v>
      </c>
      <c r="Q50" s="82" t="s">
        <v>270</v>
      </c>
      <c r="R50" s="82"/>
      <c r="S50" s="82"/>
      <c r="T50" s="81" t="str">
        <f>REPLACE(INDEX(GroupVertices[Group],MATCH(Edges[[#This Row],[Vertex 1]],GroupVertices[Vertex],0)),1,1,"")</f>
        <v>2</v>
      </c>
      <c r="U50" s="81" t="str">
        <f>REPLACE(INDEX(GroupVertices[Group],MATCH(Edges[[#This Row],[Vertex 2]],GroupVertices[Vertex],0)),1,1,"")</f>
        <v>2</v>
      </c>
      <c r="V50" s="35"/>
      <c r="W50" s="35"/>
      <c r="X50" s="35"/>
      <c r="Y50" s="35"/>
      <c r="Z50" s="35"/>
      <c r="AA50" s="35"/>
      <c r="AB50" s="35"/>
      <c r="AC50" s="35"/>
      <c r="AD50" s="35"/>
    </row>
    <row r="51" spans="1:30" ht="15">
      <c r="A51" s="66" t="s">
        <v>226</v>
      </c>
      <c r="B51" s="66" t="s">
        <v>235</v>
      </c>
      <c r="C51" s="67"/>
      <c r="D51" s="68">
        <v>1</v>
      </c>
      <c r="E51" s="69" t="s">
        <v>132</v>
      </c>
      <c r="F51" s="70"/>
      <c r="G51" s="67"/>
      <c r="H51" s="71"/>
      <c r="I51" s="72"/>
      <c r="J51" s="72"/>
      <c r="K51" s="35" t="s">
        <v>65</v>
      </c>
      <c r="L51" s="80">
        <v>51</v>
      </c>
      <c r="M51" s="80"/>
      <c r="N51" s="74"/>
      <c r="O51" s="82" t="s">
        <v>269</v>
      </c>
      <c r="P51" s="82">
        <v>1</v>
      </c>
      <c r="Q51" s="82" t="s">
        <v>270</v>
      </c>
      <c r="R51" s="82"/>
      <c r="S51" s="82"/>
      <c r="T51" s="81" t="str">
        <f>REPLACE(INDEX(GroupVertices[Group],MATCH(Edges[[#This Row],[Vertex 1]],GroupVertices[Vertex],0)),1,1,"")</f>
        <v>2</v>
      </c>
      <c r="U51" s="81" t="str">
        <f>REPLACE(INDEX(GroupVertices[Group],MATCH(Edges[[#This Row],[Vertex 2]],GroupVertices[Vertex],0)),1,1,"")</f>
        <v>5</v>
      </c>
      <c r="V51" s="35"/>
      <c r="W51" s="35"/>
      <c r="X51" s="35"/>
      <c r="Y51" s="35"/>
      <c r="Z51" s="35"/>
      <c r="AA51" s="35"/>
      <c r="AB51" s="35"/>
      <c r="AC51" s="35"/>
      <c r="AD51" s="35"/>
    </row>
    <row r="52" spans="1:30" ht="15">
      <c r="A52" s="66" t="s">
        <v>226</v>
      </c>
      <c r="B52" s="66" t="s">
        <v>234</v>
      </c>
      <c r="C52" s="67"/>
      <c r="D52" s="68">
        <v>1</v>
      </c>
      <c r="E52" s="69" t="s">
        <v>132</v>
      </c>
      <c r="F52" s="70"/>
      <c r="G52" s="67"/>
      <c r="H52" s="71"/>
      <c r="I52" s="72"/>
      <c r="J52" s="72"/>
      <c r="K52" s="35" t="s">
        <v>65</v>
      </c>
      <c r="L52" s="80">
        <v>52</v>
      </c>
      <c r="M52" s="80"/>
      <c r="N52" s="74"/>
      <c r="O52" s="82" t="s">
        <v>269</v>
      </c>
      <c r="P52" s="82">
        <v>1</v>
      </c>
      <c r="Q52" s="82" t="s">
        <v>270</v>
      </c>
      <c r="R52" s="82"/>
      <c r="S52" s="82"/>
      <c r="T52" s="81" t="str">
        <f>REPLACE(INDEX(GroupVertices[Group],MATCH(Edges[[#This Row],[Vertex 1]],GroupVertices[Vertex],0)),1,1,"")</f>
        <v>2</v>
      </c>
      <c r="U52" s="81" t="str">
        <f>REPLACE(INDEX(GroupVertices[Group],MATCH(Edges[[#This Row],[Vertex 2]],GroupVertices[Vertex],0)),1,1,"")</f>
        <v>1</v>
      </c>
      <c r="V52" s="35"/>
      <c r="W52" s="35"/>
      <c r="X52" s="35"/>
      <c r="Y52" s="35"/>
      <c r="Z52" s="35"/>
      <c r="AA52" s="35"/>
      <c r="AB52" s="35"/>
      <c r="AC52" s="35"/>
      <c r="AD52" s="35"/>
    </row>
    <row r="53" spans="1:30" ht="15">
      <c r="A53" s="66" t="s">
        <v>226</v>
      </c>
      <c r="B53" s="66" t="s">
        <v>241</v>
      </c>
      <c r="C53" s="67"/>
      <c r="D53" s="68">
        <v>1</v>
      </c>
      <c r="E53" s="69" t="s">
        <v>132</v>
      </c>
      <c r="F53" s="70"/>
      <c r="G53" s="67"/>
      <c r="H53" s="71"/>
      <c r="I53" s="72"/>
      <c r="J53" s="72"/>
      <c r="K53" s="35" t="s">
        <v>65</v>
      </c>
      <c r="L53" s="80">
        <v>53</v>
      </c>
      <c r="M53" s="80"/>
      <c r="N53" s="74"/>
      <c r="O53" s="82" t="s">
        <v>269</v>
      </c>
      <c r="P53" s="82">
        <v>1</v>
      </c>
      <c r="Q53" s="82" t="s">
        <v>270</v>
      </c>
      <c r="R53" s="82"/>
      <c r="S53" s="82"/>
      <c r="T53" s="81" t="str">
        <f>REPLACE(INDEX(GroupVertices[Group],MATCH(Edges[[#This Row],[Vertex 1]],GroupVertices[Vertex],0)),1,1,"")</f>
        <v>2</v>
      </c>
      <c r="U53" s="81" t="str">
        <f>REPLACE(INDEX(GroupVertices[Group],MATCH(Edges[[#This Row],[Vertex 2]],GroupVertices[Vertex],0)),1,1,"")</f>
        <v>4</v>
      </c>
      <c r="V53" s="35"/>
      <c r="W53" s="35"/>
      <c r="X53" s="35"/>
      <c r="Y53" s="35"/>
      <c r="Z53" s="35"/>
      <c r="AA53" s="35"/>
      <c r="AB53" s="35"/>
      <c r="AC53" s="35"/>
      <c r="AD53" s="35"/>
    </row>
    <row r="54" spans="1:30" ht="15">
      <c r="A54" s="66" t="s">
        <v>226</v>
      </c>
      <c r="B54" s="66" t="s">
        <v>240</v>
      </c>
      <c r="C54" s="67"/>
      <c r="D54" s="68">
        <v>1</v>
      </c>
      <c r="E54" s="69" t="s">
        <v>132</v>
      </c>
      <c r="F54" s="70"/>
      <c r="G54" s="67"/>
      <c r="H54" s="71"/>
      <c r="I54" s="72"/>
      <c r="J54" s="72"/>
      <c r="K54" s="35" t="s">
        <v>65</v>
      </c>
      <c r="L54" s="80">
        <v>54</v>
      </c>
      <c r="M54" s="80"/>
      <c r="N54" s="74"/>
      <c r="O54" s="82" t="s">
        <v>269</v>
      </c>
      <c r="P54" s="82">
        <v>1</v>
      </c>
      <c r="Q54" s="82" t="s">
        <v>270</v>
      </c>
      <c r="R54" s="82"/>
      <c r="S54" s="82"/>
      <c r="T54" s="81" t="str">
        <f>REPLACE(INDEX(GroupVertices[Group],MATCH(Edges[[#This Row],[Vertex 1]],GroupVertices[Vertex],0)),1,1,"")</f>
        <v>2</v>
      </c>
      <c r="U54" s="81" t="str">
        <f>REPLACE(INDEX(GroupVertices[Group],MATCH(Edges[[#This Row],[Vertex 2]],GroupVertices[Vertex],0)),1,1,"")</f>
        <v>2</v>
      </c>
      <c r="V54" s="35"/>
      <c r="W54" s="35"/>
      <c r="X54" s="35"/>
      <c r="Y54" s="35"/>
      <c r="Z54" s="35"/>
      <c r="AA54" s="35"/>
      <c r="AB54" s="35"/>
      <c r="AC54" s="35"/>
      <c r="AD54" s="35"/>
    </row>
    <row r="55" spans="1:30" ht="15">
      <c r="A55" s="66" t="s">
        <v>226</v>
      </c>
      <c r="B55" s="66" t="s">
        <v>246</v>
      </c>
      <c r="C55" s="67"/>
      <c r="D55" s="68">
        <v>1</v>
      </c>
      <c r="E55" s="69" t="s">
        <v>132</v>
      </c>
      <c r="F55" s="70"/>
      <c r="G55" s="67"/>
      <c r="H55" s="71"/>
      <c r="I55" s="72"/>
      <c r="J55" s="72"/>
      <c r="K55" s="35" t="s">
        <v>65</v>
      </c>
      <c r="L55" s="80">
        <v>55</v>
      </c>
      <c r="M55" s="80"/>
      <c r="N55" s="74"/>
      <c r="O55" s="82" t="s">
        <v>269</v>
      </c>
      <c r="P55" s="82">
        <v>1</v>
      </c>
      <c r="Q55" s="82" t="s">
        <v>270</v>
      </c>
      <c r="R55" s="82"/>
      <c r="S55" s="82"/>
      <c r="T55" s="81" t="str">
        <f>REPLACE(INDEX(GroupVertices[Group],MATCH(Edges[[#This Row],[Vertex 1]],GroupVertices[Vertex],0)),1,1,"")</f>
        <v>2</v>
      </c>
      <c r="U55" s="81" t="str">
        <f>REPLACE(INDEX(GroupVertices[Group],MATCH(Edges[[#This Row],[Vertex 2]],GroupVertices[Vertex],0)),1,1,"")</f>
        <v>2</v>
      </c>
      <c r="V55" s="35"/>
      <c r="W55" s="35"/>
      <c r="X55" s="35"/>
      <c r="Y55" s="35"/>
      <c r="Z55" s="35"/>
      <c r="AA55" s="35"/>
      <c r="AB55" s="35"/>
      <c r="AC55" s="35"/>
      <c r="AD55" s="35"/>
    </row>
    <row r="56" spans="1:30" ht="15">
      <c r="A56" s="66" t="s">
        <v>226</v>
      </c>
      <c r="B56" s="66" t="s">
        <v>247</v>
      </c>
      <c r="C56" s="67"/>
      <c r="D56" s="68">
        <v>1</v>
      </c>
      <c r="E56" s="69" t="s">
        <v>132</v>
      </c>
      <c r="F56" s="70"/>
      <c r="G56" s="67"/>
      <c r="H56" s="71"/>
      <c r="I56" s="72"/>
      <c r="J56" s="72"/>
      <c r="K56" s="35" t="s">
        <v>65</v>
      </c>
      <c r="L56" s="80">
        <v>56</v>
      </c>
      <c r="M56" s="80"/>
      <c r="N56" s="74"/>
      <c r="O56" s="82" t="s">
        <v>269</v>
      </c>
      <c r="P56" s="82">
        <v>1</v>
      </c>
      <c r="Q56" s="82" t="s">
        <v>270</v>
      </c>
      <c r="R56" s="82"/>
      <c r="S56" s="82"/>
      <c r="T56" s="81" t="str">
        <f>REPLACE(INDEX(GroupVertices[Group],MATCH(Edges[[#This Row],[Vertex 1]],GroupVertices[Vertex],0)),1,1,"")</f>
        <v>2</v>
      </c>
      <c r="U56" s="81" t="str">
        <f>REPLACE(INDEX(GroupVertices[Group],MATCH(Edges[[#This Row],[Vertex 2]],GroupVertices[Vertex],0)),1,1,"")</f>
        <v>2</v>
      </c>
      <c r="V56" s="35"/>
      <c r="W56" s="35"/>
      <c r="X56" s="35"/>
      <c r="Y56" s="35"/>
      <c r="Z56" s="35"/>
      <c r="AA56" s="35"/>
      <c r="AB56" s="35"/>
      <c r="AC56" s="35"/>
      <c r="AD56" s="35"/>
    </row>
    <row r="57" spans="1:30" ht="15">
      <c r="A57" s="66" t="s">
        <v>226</v>
      </c>
      <c r="B57" s="66" t="s">
        <v>248</v>
      </c>
      <c r="C57" s="67"/>
      <c r="D57" s="68">
        <v>1</v>
      </c>
      <c r="E57" s="69" t="s">
        <v>132</v>
      </c>
      <c r="F57" s="70"/>
      <c r="G57" s="67"/>
      <c r="H57" s="71"/>
      <c r="I57" s="72"/>
      <c r="J57" s="72"/>
      <c r="K57" s="35" t="s">
        <v>65</v>
      </c>
      <c r="L57" s="80">
        <v>57</v>
      </c>
      <c r="M57" s="80"/>
      <c r="N57" s="74"/>
      <c r="O57" s="82" t="s">
        <v>269</v>
      </c>
      <c r="P57" s="82">
        <v>1</v>
      </c>
      <c r="Q57" s="82" t="s">
        <v>270</v>
      </c>
      <c r="R57" s="82"/>
      <c r="S57" s="82"/>
      <c r="T57" s="81" t="str">
        <f>REPLACE(INDEX(GroupVertices[Group],MATCH(Edges[[#This Row],[Vertex 1]],GroupVertices[Vertex],0)),1,1,"")</f>
        <v>2</v>
      </c>
      <c r="U57" s="81" t="str">
        <f>REPLACE(INDEX(GroupVertices[Group],MATCH(Edges[[#This Row],[Vertex 2]],GroupVertices[Vertex],0)),1,1,"")</f>
        <v>2</v>
      </c>
      <c r="V57" s="35"/>
      <c r="W57" s="35"/>
      <c r="X57" s="35"/>
      <c r="Y57" s="35"/>
      <c r="Z57" s="35"/>
      <c r="AA57" s="35"/>
      <c r="AB57" s="35"/>
      <c r="AC57" s="35"/>
      <c r="AD57" s="35"/>
    </row>
    <row r="58" spans="1:30" ht="15">
      <c r="A58" s="66" t="s">
        <v>226</v>
      </c>
      <c r="B58" s="66" t="s">
        <v>249</v>
      </c>
      <c r="C58" s="67"/>
      <c r="D58" s="68">
        <v>1</v>
      </c>
      <c r="E58" s="69" t="s">
        <v>132</v>
      </c>
      <c r="F58" s="70"/>
      <c r="G58" s="67"/>
      <c r="H58" s="71"/>
      <c r="I58" s="72"/>
      <c r="J58" s="72"/>
      <c r="K58" s="35" t="s">
        <v>65</v>
      </c>
      <c r="L58" s="80">
        <v>58</v>
      </c>
      <c r="M58" s="80"/>
      <c r="N58" s="74"/>
      <c r="O58" s="82" t="s">
        <v>269</v>
      </c>
      <c r="P58" s="82">
        <v>1</v>
      </c>
      <c r="Q58" s="82" t="s">
        <v>270</v>
      </c>
      <c r="R58" s="82"/>
      <c r="S58" s="82"/>
      <c r="T58" s="81" t="str">
        <f>REPLACE(INDEX(GroupVertices[Group],MATCH(Edges[[#This Row],[Vertex 1]],GroupVertices[Vertex],0)),1,1,"")</f>
        <v>2</v>
      </c>
      <c r="U58" s="81" t="str">
        <f>REPLACE(INDEX(GroupVertices[Group],MATCH(Edges[[#This Row],[Vertex 2]],GroupVertices[Vertex],0)),1,1,"")</f>
        <v>2</v>
      </c>
      <c r="V58" s="35"/>
      <c r="W58" s="35"/>
      <c r="X58" s="35"/>
      <c r="Y58" s="35"/>
      <c r="Z58" s="35"/>
      <c r="AA58" s="35"/>
      <c r="AB58" s="35"/>
      <c r="AC58" s="35"/>
      <c r="AD58" s="35"/>
    </row>
    <row r="59" spans="1:30" ht="15">
      <c r="A59" s="66" t="s">
        <v>226</v>
      </c>
      <c r="B59" s="66" t="s">
        <v>250</v>
      </c>
      <c r="C59" s="67"/>
      <c r="D59" s="68">
        <v>1</v>
      </c>
      <c r="E59" s="69" t="s">
        <v>132</v>
      </c>
      <c r="F59" s="70"/>
      <c r="G59" s="67"/>
      <c r="H59" s="71"/>
      <c r="I59" s="72"/>
      <c r="J59" s="72"/>
      <c r="K59" s="35" t="s">
        <v>65</v>
      </c>
      <c r="L59" s="80">
        <v>59</v>
      </c>
      <c r="M59" s="80"/>
      <c r="N59" s="74"/>
      <c r="O59" s="82" t="s">
        <v>269</v>
      </c>
      <c r="P59" s="82">
        <v>1</v>
      </c>
      <c r="Q59" s="82" t="s">
        <v>270</v>
      </c>
      <c r="R59" s="82"/>
      <c r="S59" s="82"/>
      <c r="T59" s="81" t="str">
        <f>REPLACE(INDEX(GroupVertices[Group],MATCH(Edges[[#This Row],[Vertex 1]],GroupVertices[Vertex],0)),1,1,"")</f>
        <v>2</v>
      </c>
      <c r="U59" s="81" t="str">
        <f>REPLACE(INDEX(GroupVertices[Group],MATCH(Edges[[#This Row],[Vertex 2]],GroupVertices[Vertex],0)),1,1,"")</f>
        <v>4</v>
      </c>
      <c r="V59" s="35"/>
      <c r="W59" s="35"/>
      <c r="X59" s="35"/>
      <c r="Y59" s="35"/>
      <c r="Z59" s="35"/>
      <c r="AA59" s="35"/>
      <c r="AB59" s="35"/>
      <c r="AC59" s="35"/>
      <c r="AD59" s="35"/>
    </row>
    <row r="60" spans="1:30" ht="15">
      <c r="A60" s="66" t="s">
        <v>218</v>
      </c>
      <c r="B60" s="66" t="s">
        <v>226</v>
      </c>
      <c r="C60" s="67"/>
      <c r="D60" s="68">
        <v>1</v>
      </c>
      <c r="E60" s="69" t="s">
        <v>132</v>
      </c>
      <c r="F60" s="70"/>
      <c r="G60" s="67"/>
      <c r="H60" s="71"/>
      <c r="I60" s="72"/>
      <c r="J60" s="72"/>
      <c r="K60" s="35" t="s">
        <v>65</v>
      </c>
      <c r="L60" s="80">
        <v>60</v>
      </c>
      <c r="M60" s="80"/>
      <c r="N60" s="74"/>
      <c r="O60" s="82" t="s">
        <v>269</v>
      </c>
      <c r="P60" s="82">
        <v>1</v>
      </c>
      <c r="Q60" s="82" t="s">
        <v>270</v>
      </c>
      <c r="R60" s="82"/>
      <c r="S60" s="82"/>
      <c r="T60" s="81" t="str">
        <f>REPLACE(INDEX(GroupVertices[Group],MATCH(Edges[[#This Row],[Vertex 1]],GroupVertices[Vertex],0)),1,1,"")</f>
        <v>1</v>
      </c>
      <c r="U60" s="81" t="str">
        <f>REPLACE(INDEX(GroupVertices[Group],MATCH(Edges[[#This Row],[Vertex 2]],GroupVertices[Vertex],0)),1,1,"")</f>
        <v>2</v>
      </c>
      <c r="V60" s="35"/>
      <c r="W60" s="35"/>
      <c r="X60" s="35"/>
      <c r="Y60" s="35"/>
      <c r="Z60" s="35"/>
      <c r="AA60" s="35"/>
      <c r="AB60" s="35"/>
      <c r="AC60" s="35"/>
      <c r="AD60" s="35"/>
    </row>
    <row r="61" spans="1:30" ht="15">
      <c r="A61" s="66" t="s">
        <v>218</v>
      </c>
      <c r="B61" s="66" t="s">
        <v>261</v>
      </c>
      <c r="C61" s="67"/>
      <c r="D61" s="68">
        <v>1</v>
      </c>
      <c r="E61" s="69" t="s">
        <v>132</v>
      </c>
      <c r="F61" s="70"/>
      <c r="G61" s="67"/>
      <c r="H61" s="71"/>
      <c r="I61" s="72"/>
      <c r="J61" s="72"/>
      <c r="K61" s="35" t="s">
        <v>65</v>
      </c>
      <c r="L61" s="80">
        <v>61</v>
      </c>
      <c r="M61" s="80"/>
      <c r="N61" s="74"/>
      <c r="O61" s="82" t="s">
        <v>269</v>
      </c>
      <c r="P61" s="82">
        <v>1</v>
      </c>
      <c r="Q61" s="82" t="s">
        <v>270</v>
      </c>
      <c r="R61" s="82"/>
      <c r="S61" s="82"/>
      <c r="T61" s="81" t="str">
        <f>REPLACE(INDEX(GroupVertices[Group],MATCH(Edges[[#This Row],[Vertex 1]],GroupVertices[Vertex],0)),1,1,"")</f>
        <v>1</v>
      </c>
      <c r="U61" s="81" t="str">
        <f>REPLACE(INDEX(GroupVertices[Group],MATCH(Edges[[#This Row],[Vertex 2]],GroupVertices[Vertex],0)),1,1,"")</f>
        <v>1</v>
      </c>
      <c r="V61" s="35"/>
      <c r="W61" s="35"/>
      <c r="X61" s="35"/>
      <c r="Y61" s="35"/>
      <c r="Z61" s="35"/>
      <c r="AA61" s="35"/>
      <c r="AB61" s="35"/>
      <c r="AC61" s="35"/>
      <c r="AD61" s="35"/>
    </row>
    <row r="62" spans="1:30" ht="15">
      <c r="A62" s="66" t="s">
        <v>221</v>
      </c>
      <c r="B62" s="66" t="s">
        <v>261</v>
      </c>
      <c r="C62" s="67"/>
      <c r="D62" s="68">
        <v>1</v>
      </c>
      <c r="E62" s="69" t="s">
        <v>132</v>
      </c>
      <c r="F62" s="70"/>
      <c r="G62" s="67"/>
      <c r="H62" s="71"/>
      <c r="I62" s="72"/>
      <c r="J62" s="72"/>
      <c r="K62" s="35" t="s">
        <v>65</v>
      </c>
      <c r="L62" s="80">
        <v>62</v>
      </c>
      <c r="M62" s="80"/>
      <c r="N62" s="74"/>
      <c r="O62" s="82" t="s">
        <v>269</v>
      </c>
      <c r="P62" s="82">
        <v>1</v>
      </c>
      <c r="Q62" s="82" t="s">
        <v>270</v>
      </c>
      <c r="R62" s="82"/>
      <c r="S62" s="82"/>
      <c r="T62" s="81" t="str">
        <f>REPLACE(INDEX(GroupVertices[Group],MATCH(Edges[[#This Row],[Vertex 1]],GroupVertices[Vertex],0)),1,1,"")</f>
        <v>1</v>
      </c>
      <c r="U62" s="81" t="str">
        <f>REPLACE(INDEX(GroupVertices[Group],MATCH(Edges[[#This Row],[Vertex 2]],GroupVertices[Vertex],0)),1,1,"")</f>
        <v>1</v>
      </c>
      <c r="V62" s="35"/>
      <c r="W62" s="35"/>
      <c r="X62" s="35"/>
      <c r="Y62" s="35"/>
      <c r="Z62" s="35"/>
      <c r="AA62" s="35"/>
      <c r="AB62" s="35"/>
      <c r="AC62" s="35"/>
      <c r="AD62" s="35"/>
    </row>
    <row r="63" spans="1:30" ht="15">
      <c r="A63" s="66" t="s">
        <v>227</v>
      </c>
      <c r="B63" s="66" t="s">
        <v>261</v>
      </c>
      <c r="C63" s="67"/>
      <c r="D63" s="68">
        <v>1</v>
      </c>
      <c r="E63" s="69" t="s">
        <v>132</v>
      </c>
      <c r="F63" s="70"/>
      <c r="G63" s="67"/>
      <c r="H63" s="71"/>
      <c r="I63" s="72"/>
      <c r="J63" s="72"/>
      <c r="K63" s="35" t="s">
        <v>65</v>
      </c>
      <c r="L63" s="80">
        <v>63</v>
      </c>
      <c r="M63" s="80"/>
      <c r="N63" s="74"/>
      <c r="O63" s="82" t="s">
        <v>269</v>
      </c>
      <c r="P63" s="82">
        <v>1</v>
      </c>
      <c r="Q63" s="82" t="s">
        <v>270</v>
      </c>
      <c r="R63" s="82"/>
      <c r="S63" s="82"/>
      <c r="T63" s="81" t="str">
        <f>REPLACE(INDEX(GroupVertices[Group],MATCH(Edges[[#This Row],[Vertex 1]],GroupVertices[Vertex],0)),1,1,"")</f>
        <v>3</v>
      </c>
      <c r="U63" s="81" t="str">
        <f>REPLACE(INDEX(GroupVertices[Group],MATCH(Edges[[#This Row],[Vertex 2]],GroupVertices[Vertex],0)),1,1,"")</f>
        <v>1</v>
      </c>
      <c r="V63" s="35"/>
      <c r="W63" s="35"/>
      <c r="X63" s="35"/>
      <c r="Y63" s="35"/>
      <c r="Z63" s="35"/>
      <c r="AA63" s="35"/>
      <c r="AB63" s="35"/>
      <c r="AC63" s="35"/>
      <c r="AD63" s="35"/>
    </row>
    <row r="64" spans="1:30" ht="15">
      <c r="A64" s="66" t="s">
        <v>228</v>
      </c>
      <c r="B64" s="66" t="s">
        <v>224</v>
      </c>
      <c r="C64" s="67"/>
      <c r="D64" s="68">
        <v>1</v>
      </c>
      <c r="E64" s="69" t="s">
        <v>132</v>
      </c>
      <c r="F64" s="70"/>
      <c r="G64" s="67"/>
      <c r="H64" s="71"/>
      <c r="I64" s="72"/>
      <c r="J64" s="72"/>
      <c r="K64" s="35" t="s">
        <v>65</v>
      </c>
      <c r="L64" s="80">
        <v>64</v>
      </c>
      <c r="M64" s="80"/>
      <c r="N64" s="74"/>
      <c r="O64" s="82" t="s">
        <v>269</v>
      </c>
      <c r="P64" s="82">
        <v>1</v>
      </c>
      <c r="Q64" s="82" t="s">
        <v>270</v>
      </c>
      <c r="R64" s="82"/>
      <c r="S64" s="82"/>
      <c r="T64" s="81" t="str">
        <f>REPLACE(INDEX(GroupVertices[Group],MATCH(Edges[[#This Row],[Vertex 1]],GroupVertices[Vertex],0)),1,1,"")</f>
        <v>3</v>
      </c>
      <c r="U64" s="81" t="str">
        <f>REPLACE(INDEX(GroupVertices[Group],MATCH(Edges[[#This Row],[Vertex 2]],GroupVertices[Vertex],0)),1,1,"")</f>
        <v>3</v>
      </c>
      <c r="V64" s="35"/>
      <c r="W64" s="35"/>
      <c r="X64" s="35"/>
      <c r="Y64" s="35"/>
      <c r="Z64" s="35"/>
      <c r="AA64" s="35"/>
      <c r="AB64" s="35"/>
      <c r="AC64" s="35"/>
      <c r="AD64" s="35"/>
    </row>
    <row r="65" spans="1:30" ht="15">
      <c r="A65" s="66" t="s">
        <v>228</v>
      </c>
      <c r="B65" s="66" t="s">
        <v>227</v>
      </c>
      <c r="C65" s="67"/>
      <c r="D65" s="68">
        <v>1</v>
      </c>
      <c r="E65" s="69" t="s">
        <v>132</v>
      </c>
      <c r="F65" s="70"/>
      <c r="G65" s="67"/>
      <c r="H65" s="71"/>
      <c r="I65" s="72"/>
      <c r="J65" s="72"/>
      <c r="K65" s="35" t="s">
        <v>66</v>
      </c>
      <c r="L65" s="80">
        <v>65</v>
      </c>
      <c r="M65" s="80"/>
      <c r="N65" s="74"/>
      <c r="O65" s="82" t="s">
        <v>269</v>
      </c>
      <c r="P65" s="82">
        <v>1</v>
      </c>
      <c r="Q65" s="82" t="s">
        <v>270</v>
      </c>
      <c r="R65" s="82"/>
      <c r="S65" s="82"/>
      <c r="T65" s="81" t="str">
        <f>REPLACE(INDEX(GroupVertices[Group],MATCH(Edges[[#This Row],[Vertex 1]],GroupVertices[Vertex],0)),1,1,"")</f>
        <v>3</v>
      </c>
      <c r="U65" s="81" t="str">
        <f>REPLACE(INDEX(GroupVertices[Group],MATCH(Edges[[#This Row],[Vertex 2]],GroupVertices[Vertex],0)),1,1,"")</f>
        <v>3</v>
      </c>
      <c r="V65" s="35"/>
      <c r="W65" s="35"/>
      <c r="X65" s="35"/>
      <c r="Y65" s="35"/>
      <c r="Z65" s="35"/>
      <c r="AA65" s="35"/>
      <c r="AB65" s="35"/>
      <c r="AC65" s="35"/>
      <c r="AD65" s="35"/>
    </row>
    <row r="66" spans="1:30" ht="15">
      <c r="A66" s="66" t="s">
        <v>218</v>
      </c>
      <c r="B66" s="66" t="s">
        <v>228</v>
      </c>
      <c r="C66" s="67"/>
      <c r="D66" s="68">
        <v>1</v>
      </c>
      <c r="E66" s="69" t="s">
        <v>132</v>
      </c>
      <c r="F66" s="70"/>
      <c r="G66" s="67"/>
      <c r="H66" s="71"/>
      <c r="I66" s="72"/>
      <c r="J66" s="72"/>
      <c r="K66" s="35" t="s">
        <v>65</v>
      </c>
      <c r="L66" s="80">
        <v>66</v>
      </c>
      <c r="M66" s="80"/>
      <c r="N66" s="74"/>
      <c r="O66" s="82" t="s">
        <v>269</v>
      </c>
      <c r="P66" s="82">
        <v>1</v>
      </c>
      <c r="Q66" s="82" t="s">
        <v>270</v>
      </c>
      <c r="R66" s="82"/>
      <c r="S66" s="82"/>
      <c r="T66" s="81" t="str">
        <f>REPLACE(INDEX(GroupVertices[Group],MATCH(Edges[[#This Row],[Vertex 1]],GroupVertices[Vertex],0)),1,1,"")</f>
        <v>1</v>
      </c>
      <c r="U66" s="81" t="str">
        <f>REPLACE(INDEX(GroupVertices[Group],MATCH(Edges[[#This Row],[Vertex 2]],GroupVertices[Vertex],0)),1,1,"")</f>
        <v>3</v>
      </c>
      <c r="V66" s="35"/>
      <c r="W66" s="35"/>
      <c r="X66" s="35"/>
      <c r="Y66" s="35"/>
      <c r="Z66" s="35"/>
      <c r="AA66" s="35"/>
      <c r="AB66" s="35"/>
      <c r="AC66" s="35"/>
      <c r="AD66" s="35"/>
    </row>
    <row r="67" spans="1:30" ht="15">
      <c r="A67" s="66" t="s">
        <v>227</v>
      </c>
      <c r="B67" s="66" t="s">
        <v>228</v>
      </c>
      <c r="C67" s="67"/>
      <c r="D67" s="68">
        <v>1</v>
      </c>
      <c r="E67" s="69" t="s">
        <v>132</v>
      </c>
      <c r="F67" s="70"/>
      <c r="G67" s="67"/>
      <c r="H67" s="71"/>
      <c r="I67" s="72"/>
      <c r="J67" s="72"/>
      <c r="K67" s="35" t="s">
        <v>66</v>
      </c>
      <c r="L67" s="80">
        <v>67</v>
      </c>
      <c r="M67" s="80"/>
      <c r="N67" s="74"/>
      <c r="O67" s="82" t="s">
        <v>269</v>
      </c>
      <c r="P67" s="82">
        <v>1</v>
      </c>
      <c r="Q67" s="82" t="s">
        <v>270</v>
      </c>
      <c r="R67" s="82"/>
      <c r="S67" s="82"/>
      <c r="T67" s="81" t="str">
        <f>REPLACE(INDEX(GroupVertices[Group],MATCH(Edges[[#This Row],[Vertex 1]],GroupVertices[Vertex],0)),1,1,"")</f>
        <v>3</v>
      </c>
      <c r="U67" s="81" t="str">
        <f>REPLACE(INDEX(GroupVertices[Group],MATCH(Edges[[#This Row],[Vertex 2]],GroupVertices[Vertex],0)),1,1,"")</f>
        <v>3</v>
      </c>
      <c r="V67" s="35"/>
      <c r="W67" s="35"/>
      <c r="X67" s="35"/>
      <c r="Y67" s="35"/>
      <c r="Z67" s="35"/>
      <c r="AA67" s="35"/>
      <c r="AB67" s="35"/>
      <c r="AC67" s="35"/>
      <c r="AD67" s="35"/>
    </row>
    <row r="68" spans="1:30" ht="15">
      <c r="A68" s="66" t="s">
        <v>229</v>
      </c>
      <c r="B68" s="66" t="s">
        <v>243</v>
      </c>
      <c r="C68" s="67"/>
      <c r="D68" s="68">
        <v>1</v>
      </c>
      <c r="E68" s="69" t="s">
        <v>132</v>
      </c>
      <c r="F68" s="70"/>
      <c r="G68" s="67"/>
      <c r="H68" s="71"/>
      <c r="I68" s="72"/>
      <c r="J68" s="72"/>
      <c r="K68" s="35" t="s">
        <v>65</v>
      </c>
      <c r="L68" s="80">
        <v>68</v>
      </c>
      <c r="M68" s="80"/>
      <c r="N68" s="74"/>
      <c r="O68" s="82" t="s">
        <v>269</v>
      </c>
      <c r="P68" s="82">
        <v>1</v>
      </c>
      <c r="Q68" s="82" t="s">
        <v>270</v>
      </c>
      <c r="R68" s="82"/>
      <c r="S68" s="82"/>
      <c r="T68" s="81" t="str">
        <f>REPLACE(INDEX(GroupVertices[Group],MATCH(Edges[[#This Row],[Vertex 1]],GroupVertices[Vertex],0)),1,1,"")</f>
        <v>3</v>
      </c>
      <c r="U68" s="81" t="str">
        <f>REPLACE(INDEX(GroupVertices[Group],MATCH(Edges[[#This Row],[Vertex 2]],GroupVertices[Vertex],0)),1,1,"")</f>
        <v>3</v>
      </c>
      <c r="V68" s="35"/>
      <c r="W68" s="35"/>
      <c r="X68" s="35"/>
      <c r="Y68" s="35"/>
      <c r="Z68" s="35"/>
      <c r="AA68" s="35"/>
      <c r="AB68" s="35"/>
      <c r="AC68" s="35"/>
      <c r="AD68" s="35"/>
    </row>
    <row r="69" spans="1:30" ht="15">
      <c r="A69" s="66" t="s">
        <v>218</v>
      </c>
      <c r="B69" s="66" t="s">
        <v>229</v>
      </c>
      <c r="C69" s="67"/>
      <c r="D69" s="68">
        <v>1</v>
      </c>
      <c r="E69" s="69" t="s">
        <v>132</v>
      </c>
      <c r="F69" s="70"/>
      <c r="G69" s="67"/>
      <c r="H69" s="71"/>
      <c r="I69" s="72"/>
      <c r="J69" s="72"/>
      <c r="K69" s="35" t="s">
        <v>65</v>
      </c>
      <c r="L69" s="80">
        <v>69</v>
      </c>
      <c r="M69" s="80"/>
      <c r="N69" s="74"/>
      <c r="O69" s="82" t="s">
        <v>269</v>
      </c>
      <c r="P69" s="82">
        <v>1</v>
      </c>
      <c r="Q69" s="82" t="s">
        <v>270</v>
      </c>
      <c r="R69" s="82"/>
      <c r="S69" s="82"/>
      <c r="T69" s="81" t="str">
        <f>REPLACE(INDEX(GroupVertices[Group],MATCH(Edges[[#This Row],[Vertex 1]],GroupVertices[Vertex],0)),1,1,"")</f>
        <v>1</v>
      </c>
      <c r="U69" s="81" t="str">
        <f>REPLACE(INDEX(GroupVertices[Group],MATCH(Edges[[#This Row],[Vertex 2]],GroupVertices[Vertex],0)),1,1,"")</f>
        <v>3</v>
      </c>
      <c r="V69" s="35"/>
      <c r="W69" s="35"/>
      <c r="X69" s="35"/>
      <c r="Y69" s="35"/>
      <c r="Z69" s="35"/>
      <c r="AA69" s="35"/>
      <c r="AB69" s="35"/>
      <c r="AC69" s="35"/>
      <c r="AD69" s="35"/>
    </row>
    <row r="70" spans="1:30" ht="15">
      <c r="A70" s="66" t="s">
        <v>227</v>
      </c>
      <c r="B70" s="66" t="s">
        <v>229</v>
      </c>
      <c r="C70" s="67"/>
      <c r="D70" s="68">
        <v>1</v>
      </c>
      <c r="E70" s="69" t="s">
        <v>132</v>
      </c>
      <c r="F70" s="70"/>
      <c r="G70" s="67"/>
      <c r="H70" s="71"/>
      <c r="I70" s="72"/>
      <c r="J70" s="72"/>
      <c r="K70" s="35" t="s">
        <v>65</v>
      </c>
      <c r="L70" s="80">
        <v>70</v>
      </c>
      <c r="M70" s="80"/>
      <c r="N70" s="74"/>
      <c r="O70" s="82" t="s">
        <v>269</v>
      </c>
      <c r="P70" s="82">
        <v>1</v>
      </c>
      <c r="Q70" s="82" t="s">
        <v>270</v>
      </c>
      <c r="R70" s="82"/>
      <c r="S70" s="82"/>
      <c r="T70" s="81" t="str">
        <f>REPLACE(INDEX(GroupVertices[Group],MATCH(Edges[[#This Row],[Vertex 1]],GroupVertices[Vertex],0)),1,1,"")</f>
        <v>3</v>
      </c>
      <c r="U70" s="81" t="str">
        <f>REPLACE(INDEX(GroupVertices[Group],MATCH(Edges[[#This Row],[Vertex 2]],GroupVertices[Vertex],0)),1,1,"")</f>
        <v>3</v>
      </c>
      <c r="V70" s="35"/>
      <c r="W70" s="35"/>
      <c r="X70" s="35"/>
      <c r="Y70" s="35"/>
      <c r="Z70" s="35"/>
      <c r="AA70" s="35"/>
      <c r="AB70" s="35"/>
      <c r="AC70" s="35"/>
      <c r="AD70" s="35"/>
    </row>
    <row r="71" spans="1:30" ht="15">
      <c r="A71" s="66" t="s">
        <v>218</v>
      </c>
      <c r="B71" s="66" t="s">
        <v>262</v>
      </c>
      <c r="C71" s="67"/>
      <c r="D71" s="68">
        <v>1</v>
      </c>
      <c r="E71" s="69" t="s">
        <v>132</v>
      </c>
      <c r="F71" s="70"/>
      <c r="G71" s="67"/>
      <c r="H71" s="71"/>
      <c r="I71" s="72"/>
      <c r="J71" s="72"/>
      <c r="K71" s="35" t="s">
        <v>65</v>
      </c>
      <c r="L71" s="80">
        <v>71</v>
      </c>
      <c r="M71" s="80"/>
      <c r="N71" s="74"/>
      <c r="O71" s="82" t="s">
        <v>269</v>
      </c>
      <c r="P71" s="82">
        <v>1</v>
      </c>
      <c r="Q71" s="82" t="s">
        <v>270</v>
      </c>
      <c r="R71" s="82"/>
      <c r="S71" s="82"/>
      <c r="T71" s="81" t="str">
        <f>REPLACE(INDEX(GroupVertices[Group],MATCH(Edges[[#This Row],[Vertex 1]],GroupVertices[Vertex],0)),1,1,"")</f>
        <v>1</v>
      </c>
      <c r="U71" s="81" t="str">
        <f>REPLACE(INDEX(GroupVertices[Group],MATCH(Edges[[#This Row],[Vertex 2]],GroupVertices[Vertex],0)),1,1,"")</f>
        <v>1</v>
      </c>
      <c r="V71" s="35"/>
      <c r="W71" s="35"/>
      <c r="X71" s="35"/>
      <c r="Y71" s="35"/>
      <c r="Z71" s="35"/>
      <c r="AA71" s="35"/>
      <c r="AB71" s="35"/>
      <c r="AC71" s="35"/>
      <c r="AD71" s="35"/>
    </row>
    <row r="72" spans="1:30" ht="15">
      <c r="A72" s="66" t="s">
        <v>230</v>
      </c>
      <c r="B72" s="66" t="s">
        <v>227</v>
      </c>
      <c r="C72" s="67"/>
      <c r="D72" s="68">
        <v>1</v>
      </c>
      <c r="E72" s="69" t="s">
        <v>132</v>
      </c>
      <c r="F72" s="70"/>
      <c r="G72" s="67"/>
      <c r="H72" s="71"/>
      <c r="I72" s="72"/>
      <c r="J72" s="72"/>
      <c r="K72" s="35" t="s">
        <v>66</v>
      </c>
      <c r="L72" s="80">
        <v>72</v>
      </c>
      <c r="M72" s="80"/>
      <c r="N72" s="74"/>
      <c r="O72" s="82" t="s">
        <v>269</v>
      </c>
      <c r="P72" s="82">
        <v>1</v>
      </c>
      <c r="Q72" s="82" t="s">
        <v>270</v>
      </c>
      <c r="R72" s="82"/>
      <c r="S72" s="82"/>
      <c r="T72" s="81" t="str">
        <f>REPLACE(INDEX(GroupVertices[Group],MATCH(Edges[[#This Row],[Vertex 1]],GroupVertices[Vertex],0)),1,1,"")</f>
        <v>2</v>
      </c>
      <c r="U72" s="81" t="str">
        <f>REPLACE(INDEX(GroupVertices[Group],MATCH(Edges[[#This Row],[Vertex 2]],GroupVertices[Vertex],0)),1,1,"")</f>
        <v>3</v>
      </c>
      <c r="V72" s="35"/>
      <c r="W72" s="35"/>
      <c r="X72" s="35"/>
      <c r="Y72" s="35"/>
      <c r="Z72" s="35"/>
      <c r="AA72" s="35"/>
      <c r="AB72" s="35"/>
      <c r="AC72" s="35"/>
      <c r="AD72" s="35"/>
    </row>
    <row r="73" spans="1:30" ht="15">
      <c r="A73" s="66" t="s">
        <v>230</v>
      </c>
      <c r="B73" s="66" t="s">
        <v>243</v>
      </c>
      <c r="C73" s="67"/>
      <c r="D73" s="68">
        <v>1</v>
      </c>
      <c r="E73" s="69" t="s">
        <v>132</v>
      </c>
      <c r="F73" s="70"/>
      <c r="G73" s="67"/>
      <c r="H73" s="71"/>
      <c r="I73" s="72"/>
      <c r="J73" s="72"/>
      <c r="K73" s="35" t="s">
        <v>65</v>
      </c>
      <c r="L73" s="80">
        <v>73</v>
      </c>
      <c r="M73" s="80"/>
      <c r="N73" s="74"/>
      <c r="O73" s="82" t="s">
        <v>269</v>
      </c>
      <c r="P73" s="82">
        <v>1</v>
      </c>
      <c r="Q73" s="82" t="s">
        <v>270</v>
      </c>
      <c r="R73" s="82"/>
      <c r="S73" s="82"/>
      <c r="T73" s="81" t="str">
        <f>REPLACE(INDEX(GroupVertices[Group],MATCH(Edges[[#This Row],[Vertex 1]],GroupVertices[Vertex],0)),1,1,"")</f>
        <v>2</v>
      </c>
      <c r="U73" s="81" t="str">
        <f>REPLACE(INDEX(GroupVertices[Group],MATCH(Edges[[#This Row],[Vertex 2]],GroupVertices[Vertex],0)),1,1,"")</f>
        <v>3</v>
      </c>
      <c r="V73" s="35"/>
      <c r="W73" s="35"/>
      <c r="X73" s="35"/>
      <c r="Y73" s="35"/>
      <c r="Z73" s="35"/>
      <c r="AA73" s="35"/>
      <c r="AB73" s="35"/>
      <c r="AC73" s="35"/>
      <c r="AD73" s="35"/>
    </row>
    <row r="74" spans="1:30" ht="15">
      <c r="A74" s="66" t="s">
        <v>230</v>
      </c>
      <c r="B74" s="66" t="s">
        <v>244</v>
      </c>
      <c r="C74" s="67"/>
      <c r="D74" s="68">
        <v>1</v>
      </c>
      <c r="E74" s="69" t="s">
        <v>132</v>
      </c>
      <c r="F74" s="70"/>
      <c r="G74" s="67"/>
      <c r="H74" s="71"/>
      <c r="I74" s="72"/>
      <c r="J74" s="72"/>
      <c r="K74" s="35" t="s">
        <v>65</v>
      </c>
      <c r="L74" s="80">
        <v>74</v>
      </c>
      <c r="M74" s="80"/>
      <c r="N74" s="74"/>
      <c r="O74" s="82" t="s">
        <v>269</v>
      </c>
      <c r="P74" s="82">
        <v>1</v>
      </c>
      <c r="Q74" s="82" t="s">
        <v>270</v>
      </c>
      <c r="R74" s="82"/>
      <c r="S74" s="82"/>
      <c r="T74" s="81" t="str">
        <f>REPLACE(INDEX(GroupVertices[Group],MATCH(Edges[[#This Row],[Vertex 1]],GroupVertices[Vertex],0)),1,1,"")</f>
        <v>2</v>
      </c>
      <c r="U74" s="81" t="str">
        <f>REPLACE(INDEX(GroupVertices[Group],MATCH(Edges[[#This Row],[Vertex 2]],GroupVertices[Vertex],0)),1,1,"")</f>
        <v>2</v>
      </c>
      <c r="V74" s="35"/>
      <c r="W74" s="35"/>
      <c r="X74" s="35"/>
      <c r="Y74" s="35"/>
      <c r="Z74" s="35"/>
      <c r="AA74" s="35"/>
      <c r="AB74" s="35"/>
      <c r="AC74" s="35"/>
      <c r="AD74" s="35"/>
    </row>
    <row r="75" spans="1:30" ht="15">
      <c r="A75" s="66" t="s">
        <v>230</v>
      </c>
      <c r="B75" s="66" t="s">
        <v>240</v>
      </c>
      <c r="C75" s="67"/>
      <c r="D75" s="68">
        <v>1</v>
      </c>
      <c r="E75" s="69" t="s">
        <v>132</v>
      </c>
      <c r="F75" s="70"/>
      <c r="G75" s="67"/>
      <c r="H75" s="71"/>
      <c r="I75" s="72"/>
      <c r="J75" s="72"/>
      <c r="K75" s="35" t="s">
        <v>65</v>
      </c>
      <c r="L75" s="80">
        <v>75</v>
      </c>
      <c r="M75" s="80"/>
      <c r="N75" s="74"/>
      <c r="O75" s="82" t="s">
        <v>269</v>
      </c>
      <c r="P75" s="82">
        <v>1</v>
      </c>
      <c r="Q75" s="82" t="s">
        <v>270</v>
      </c>
      <c r="R75" s="82"/>
      <c r="S75" s="82"/>
      <c r="T75" s="81" t="str">
        <f>REPLACE(INDEX(GroupVertices[Group],MATCH(Edges[[#This Row],[Vertex 1]],GroupVertices[Vertex],0)),1,1,"")</f>
        <v>2</v>
      </c>
      <c r="U75" s="81" t="str">
        <f>REPLACE(INDEX(GroupVertices[Group],MATCH(Edges[[#This Row],[Vertex 2]],GroupVertices[Vertex],0)),1,1,"")</f>
        <v>2</v>
      </c>
      <c r="V75" s="35"/>
      <c r="W75" s="35"/>
      <c r="X75" s="35"/>
      <c r="Y75" s="35"/>
      <c r="Z75" s="35"/>
      <c r="AA75" s="35"/>
      <c r="AB75" s="35"/>
      <c r="AC75" s="35"/>
      <c r="AD75" s="35"/>
    </row>
    <row r="76" spans="1:30" ht="15">
      <c r="A76" s="66" t="s">
        <v>230</v>
      </c>
      <c r="B76" s="66" t="s">
        <v>249</v>
      </c>
      <c r="C76" s="67"/>
      <c r="D76" s="68">
        <v>1</v>
      </c>
      <c r="E76" s="69" t="s">
        <v>132</v>
      </c>
      <c r="F76" s="70"/>
      <c r="G76" s="67"/>
      <c r="H76" s="71"/>
      <c r="I76" s="72"/>
      <c r="J76" s="72"/>
      <c r="K76" s="35" t="s">
        <v>65</v>
      </c>
      <c r="L76" s="80">
        <v>76</v>
      </c>
      <c r="M76" s="80"/>
      <c r="N76" s="74"/>
      <c r="O76" s="82" t="s">
        <v>269</v>
      </c>
      <c r="P76" s="82">
        <v>1</v>
      </c>
      <c r="Q76" s="82" t="s">
        <v>270</v>
      </c>
      <c r="R76" s="82"/>
      <c r="S76" s="82"/>
      <c r="T76" s="81" t="str">
        <f>REPLACE(INDEX(GroupVertices[Group],MATCH(Edges[[#This Row],[Vertex 1]],GroupVertices[Vertex],0)),1,1,"")</f>
        <v>2</v>
      </c>
      <c r="U76" s="81" t="str">
        <f>REPLACE(INDEX(GroupVertices[Group],MATCH(Edges[[#This Row],[Vertex 2]],GroupVertices[Vertex],0)),1,1,"")</f>
        <v>2</v>
      </c>
      <c r="V76" s="35"/>
      <c r="W76" s="35"/>
      <c r="X76" s="35"/>
      <c r="Y76" s="35"/>
      <c r="Z76" s="35"/>
      <c r="AA76" s="35"/>
      <c r="AB76" s="35"/>
      <c r="AC76" s="35"/>
      <c r="AD76" s="35"/>
    </row>
    <row r="77" spans="1:30" ht="15">
      <c r="A77" s="66" t="s">
        <v>218</v>
      </c>
      <c r="B77" s="66" t="s">
        <v>230</v>
      </c>
      <c r="C77" s="67"/>
      <c r="D77" s="68">
        <v>1</v>
      </c>
      <c r="E77" s="69" t="s">
        <v>132</v>
      </c>
      <c r="F77" s="70"/>
      <c r="G77" s="67"/>
      <c r="H77" s="71"/>
      <c r="I77" s="72"/>
      <c r="J77" s="72"/>
      <c r="K77" s="35" t="s">
        <v>65</v>
      </c>
      <c r="L77" s="80">
        <v>77</v>
      </c>
      <c r="M77" s="80"/>
      <c r="N77" s="74"/>
      <c r="O77" s="82" t="s">
        <v>269</v>
      </c>
      <c r="P77" s="82">
        <v>1</v>
      </c>
      <c r="Q77" s="82" t="s">
        <v>270</v>
      </c>
      <c r="R77" s="82"/>
      <c r="S77" s="82"/>
      <c r="T77" s="81" t="str">
        <f>REPLACE(INDEX(GroupVertices[Group],MATCH(Edges[[#This Row],[Vertex 1]],GroupVertices[Vertex],0)),1,1,"")</f>
        <v>1</v>
      </c>
      <c r="U77" s="81" t="str">
        <f>REPLACE(INDEX(GroupVertices[Group],MATCH(Edges[[#This Row],[Vertex 2]],GroupVertices[Vertex],0)),1,1,"")</f>
        <v>2</v>
      </c>
      <c r="V77" s="35"/>
      <c r="W77" s="35"/>
      <c r="X77" s="35"/>
      <c r="Y77" s="35"/>
      <c r="Z77" s="35"/>
      <c r="AA77" s="35"/>
      <c r="AB77" s="35"/>
      <c r="AC77" s="35"/>
      <c r="AD77" s="35"/>
    </row>
    <row r="78" spans="1:30" ht="15">
      <c r="A78" s="66" t="s">
        <v>227</v>
      </c>
      <c r="B78" s="66" t="s">
        <v>230</v>
      </c>
      <c r="C78" s="67"/>
      <c r="D78" s="68">
        <v>1</v>
      </c>
      <c r="E78" s="69" t="s">
        <v>132</v>
      </c>
      <c r="F78" s="70"/>
      <c r="G78" s="67"/>
      <c r="H78" s="71"/>
      <c r="I78" s="72"/>
      <c r="J78" s="72"/>
      <c r="K78" s="35" t="s">
        <v>66</v>
      </c>
      <c r="L78" s="80">
        <v>78</v>
      </c>
      <c r="M78" s="80"/>
      <c r="N78" s="74"/>
      <c r="O78" s="82" t="s">
        <v>269</v>
      </c>
      <c r="P78" s="82">
        <v>1</v>
      </c>
      <c r="Q78" s="82" t="s">
        <v>270</v>
      </c>
      <c r="R78" s="82"/>
      <c r="S78" s="82"/>
      <c r="T78" s="81" t="str">
        <f>REPLACE(INDEX(GroupVertices[Group],MATCH(Edges[[#This Row],[Vertex 1]],GroupVertices[Vertex],0)),1,1,"")</f>
        <v>3</v>
      </c>
      <c r="U78" s="81" t="str">
        <f>REPLACE(INDEX(GroupVertices[Group],MATCH(Edges[[#This Row],[Vertex 2]],GroupVertices[Vertex],0)),1,1,"")</f>
        <v>2</v>
      </c>
      <c r="V78" s="35"/>
      <c r="W78" s="35"/>
      <c r="X78" s="35"/>
      <c r="Y78" s="35"/>
      <c r="Z78" s="35"/>
      <c r="AA78" s="35"/>
      <c r="AB78" s="35"/>
      <c r="AC78" s="35"/>
      <c r="AD78" s="35"/>
    </row>
    <row r="79" spans="1:30" ht="15">
      <c r="A79" s="66" t="s">
        <v>231</v>
      </c>
      <c r="B79" s="66" t="s">
        <v>230</v>
      </c>
      <c r="C79" s="67"/>
      <c r="D79" s="68">
        <v>1</v>
      </c>
      <c r="E79" s="69" t="s">
        <v>132</v>
      </c>
      <c r="F79" s="70"/>
      <c r="G79" s="67"/>
      <c r="H79" s="71"/>
      <c r="I79" s="72"/>
      <c r="J79" s="72"/>
      <c r="K79" s="35" t="s">
        <v>65</v>
      </c>
      <c r="L79" s="80">
        <v>79</v>
      </c>
      <c r="M79" s="80"/>
      <c r="N79" s="74"/>
      <c r="O79" s="82" t="s">
        <v>269</v>
      </c>
      <c r="P79" s="82">
        <v>1</v>
      </c>
      <c r="Q79" s="82" t="s">
        <v>270</v>
      </c>
      <c r="R79" s="82"/>
      <c r="S79" s="82"/>
      <c r="T79" s="81" t="str">
        <f>REPLACE(INDEX(GroupVertices[Group],MATCH(Edges[[#This Row],[Vertex 1]],GroupVertices[Vertex],0)),1,1,"")</f>
        <v>2</v>
      </c>
      <c r="U79" s="81" t="str">
        <f>REPLACE(INDEX(GroupVertices[Group],MATCH(Edges[[#This Row],[Vertex 2]],GroupVertices[Vertex],0)),1,1,"")</f>
        <v>2</v>
      </c>
      <c r="V79" s="35"/>
      <c r="W79" s="35"/>
      <c r="X79" s="35"/>
      <c r="Y79" s="35"/>
      <c r="Z79" s="35"/>
      <c r="AA79" s="35"/>
      <c r="AB79" s="35"/>
      <c r="AC79" s="35"/>
      <c r="AD79" s="35"/>
    </row>
    <row r="80" spans="1:30" ht="15">
      <c r="A80" s="66" t="s">
        <v>231</v>
      </c>
      <c r="B80" s="66" t="s">
        <v>221</v>
      </c>
      <c r="C80" s="67"/>
      <c r="D80" s="68">
        <v>1</v>
      </c>
      <c r="E80" s="69" t="s">
        <v>132</v>
      </c>
      <c r="F80" s="70"/>
      <c r="G80" s="67"/>
      <c r="H80" s="71"/>
      <c r="I80" s="72"/>
      <c r="J80" s="72"/>
      <c r="K80" s="35" t="s">
        <v>65</v>
      </c>
      <c r="L80" s="80">
        <v>80</v>
      </c>
      <c r="M80" s="80"/>
      <c r="N80" s="74"/>
      <c r="O80" s="82" t="s">
        <v>269</v>
      </c>
      <c r="P80" s="82">
        <v>1</v>
      </c>
      <c r="Q80" s="82" t="s">
        <v>270</v>
      </c>
      <c r="R80" s="82"/>
      <c r="S80" s="82"/>
      <c r="T80" s="81" t="str">
        <f>REPLACE(INDEX(GroupVertices[Group],MATCH(Edges[[#This Row],[Vertex 1]],GroupVertices[Vertex],0)),1,1,"")</f>
        <v>2</v>
      </c>
      <c r="U80" s="81" t="str">
        <f>REPLACE(INDEX(GroupVertices[Group],MATCH(Edges[[#This Row],[Vertex 2]],GroupVertices[Vertex],0)),1,1,"")</f>
        <v>1</v>
      </c>
      <c r="V80" s="35"/>
      <c r="W80" s="35"/>
      <c r="X80" s="35"/>
      <c r="Y80" s="35"/>
      <c r="Z80" s="35"/>
      <c r="AA80" s="35"/>
      <c r="AB80" s="35"/>
      <c r="AC80" s="35"/>
      <c r="AD80" s="35"/>
    </row>
    <row r="81" spans="1:30" ht="15">
      <c r="A81" s="66" t="s">
        <v>231</v>
      </c>
      <c r="B81" s="66" t="s">
        <v>227</v>
      </c>
      <c r="C81" s="67"/>
      <c r="D81" s="68">
        <v>1</v>
      </c>
      <c r="E81" s="69" t="s">
        <v>132</v>
      </c>
      <c r="F81" s="70"/>
      <c r="G81" s="67"/>
      <c r="H81" s="71"/>
      <c r="I81" s="72"/>
      <c r="J81" s="72"/>
      <c r="K81" s="35" t="s">
        <v>65</v>
      </c>
      <c r="L81" s="80">
        <v>81</v>
      </c>
      <c r="M81" s="80"/>
      <c r="N81" s="74"/>
      <c r="O81" s="82" t="s">
        <v>269</v>
      </c>
      <c r="P81" s="82">
        <v>1</v>
      </c>
      <c r="Q81" s="82" t="s">
        <v>270</v>
      </c>
      <c r="R81" s="82"/>
      <c r="S81" s="82"/>
      <c r="T81" s="81" t="str">
        <f>REPLACE(INDEX(GroupVertices[Group],MATCH(Edges[[#This Row],[Vertex 1]],GroupVertices[Vertex],0)),1,1,"")</f>
        <v>2</v>
      </c>
      <c r="U81" s="81" t="str">
        <f>REPLACE(INDEX(GroupVertices[Group],MATCH(Edges[[#This Row],[Vertex 2]],GroupVertices[Vertex],0)),1,1,"")</f>
        <v>3</v>
      </c>
      <c r="V81" s="35"/>
      <c r="W81" s="35"/>
      <c r="X81" s="35"/>
      <c r="Y81" s="35"/>
      <c r="Z81" s="35"/>
      <c r="AA81" s="35"/>
      <c r="AB81" s="35"/>
      <c r="AC81" s="35"/>
      <c r="AD81" s="35"/>
    </row>
    <row r="82" spans="1:30" ht="15">
      <c r="A82" s="66" t="s">
        <v>231</v>
      </c>
      <c r="B82" s="66" t="s">
        <v>232</v>
      </c>
      <c r="C82" s="67"/>
      <c r="D82" s="68">
        <v>1</v>
      </c>
      <c r="E82" s="69" t="s">
        <v>132</v>
      </c>
      <c r="F82" s="70"/>
      <c r="G82" s="67"/>
      <c r="H82" s="71"/>
      <c r="I82" s="72"/>
      <c r="J82" s="72"/>
      <c r="K82" s="35" t="s">
        <v>65</v>
      </c>
      <c r="L82" s="80">
        <v>82</v>
      </c>
      <c r="M82" s="80"/>
      <c r="N82" s="74"/>
      <c r="O82" s="82" t="s">
        <v>269</v>
      </c>
      <c r="P82" s="82">
        <v>1</v>
      </c>
      <c r="Q82" s="82" t="s">
        <v>270</v>
      </c>
      <c r="R82" s="82"/>
      <c r="S82" s="82"/>
      <c r="T82" s="81" t="str">
        <f>REPLACE(INDEX(GroupVertices[Group],MATCH(Edges[[#This Row],[Vertex 1]],GroupVertices[Vertex],0)),1,1,"")</f>
        <v>2</v>
      </c>
      <c r="U82" s="81" t="str">
        <f>REPLACE(INDEX(GroupVertices[Group],MATCH(Edges[[#This Row],[Vertex 2]],GroupVertices[Vertex],0)),1,1,"")</f>
        <v>3</v>
      </c>
      <c r="V82" s="35"/>
      <c r="W82" s="35"/>
      <c r="X82" s="35"/>
      <c r="Y82" s="35"/>
      <c r="Z82" s="35"/>
      <c r="AA82" s="35"/>
      <c r="AB82" s="35"/>
      <c r="AC82" s="35"/>
      <c r="AD82" s="35"/>
    </row>
    <row r="83" spans="1:30" ht="15">
      <c r="A83" s="66" t="s">
        <v>231</v>
      </c>
      <c r="B83" s="66" t="s">
        <v>237</v>
      </c>
      <c r="C83" s="67"/>
      <c r="D83" s="68">
        <v>1</v>
      </c>
      <c r="E83" s="69" t="s">
        <v>132</v>
      </c>
      <c r="F83" s="70"/>
      <c r="G83" s="67"/>
      <c r="H83" s="71"/>
      <c r="I83" s="72"/>
      <c r="J83" s="72"/>
      <c r="K83" s="35" t="s">
        <v>65</v>
      </c>
      <c r="L83" s="80">
        <v>83</v>
      </c>
      <c r="M83" s="80"/>
      <c r="N83" s="74"/>
      <c r="O83" s="82" t="s">
        <v>269</v>
      </c>
      <c r="P83" s="82">
        <v>1</v>
      </c>
      <c r="Q83" s="82" t="s">
        <v>270</v>
      </c>
      <c r="R83" s="82"/>
      <c r="S83" s="82"/>
      <c r="T83" s="81" t="str">
        <f>REPLACE(INDEX(GroupVertices[Group],MATCH(Edges[[#This Row],[Vertex 1]],GroupVertices[Vertex],0)),1,1,"")</f>
        <v>2</v>
      </c>
      <c r="U83" s="81" t="str">
        <f>REPLACE(INDEX(GroupVertices[Group],MATCH(Edges[[#This Row],[Vertex 2]],GroupVertices[Vertex],0)),1,1,"")</f>
        <v>2</v>
      </c>
      <c r="V83" s="35"/>
      <c r="W83" s="35"/>
      <c r="X83" s="35"/>
      <c r="Y83" s="35"/>
      <c r="Z83" s="35"/>
      <c r="AA83" s="35"/>
      <c r="AB83" s="35"/>
      <c r="AC83" s="35"/>
      <c r="AD83" s="35"/>
    </row>
    <row r="84" spans="1:30" ht="15">
      <c r="A84" s="66" t="s">
        <v>231</v>
      </c>
      <c r="B84" s="66" t="s">
        <v>244</v>
      </c>
      <c r="C84" s="67"/>
      <c r="D84" s="68">
        <v>1</v>
      </c>
      <c r="E84" s="69" t="s">
        <v>132</v>
      </c>
      <c r="F84" s="70"/>
      <c r="G84" s="67"/>
      <c r="H84" s="71"/>
      <c r="I84" s="72"/>
      <c r="J84" s="72"/>
      <c r="K84" s="35" t="s">
        <v>65</v>
      </c>
      <c r="L84" s="80">
        <v>84</v>
      </c>
      <c r="M84" s="80"/>
      <c r="N84" s="74"/>
      <c r="O84" s="82" t="s">
        <v>269</v>
      </c>
      <c r="P84" s="82">
        <v>1</v>
      </c>
      <c r="Q84" s="82" t="s">
        <v>270</v>
      </c>
      <c r="R84" s="82"/>
      <c r="S84" s="82"/>
      <c r="T84" s="81" t="str">
        <f>REPLACE(INDEX(GroupVertices[Group],MATCH(Edges[[#This Row],[Vertex 1]],GroupVertices[Vertex],0)),1,1,"")</f>
        <v>2</v>
      </c>
      <c r="U84" s="81" t="str">
        <f>REPLACE(INDEX(GroupVertices[Group],MATCH(Edges[[#This Row],[Vertex 2]],GroupVertices[Vertex],0)),1,1,"")</f>
        <v>2</v>
      </c>
      <c r="V84" s="35"/>
      <c r="W84" s="35"/>
      <c r="X84" s="35"/>
      <c r="Y84" s="35"/>
      <c r="Z84" s="35"/>
      <c r="AA84" s="35"/>
      <c r="AB84" s="35"/>
      <c r="AC84" s="35"/>
      <c r="AD84" s="35"/>
    </row>
    <row r="85" spans="1:30" ht="15">
      <c r="A85" s="66" t="s">
        <v>231</v>
      </c>
      <c r="B85" s="66" t="s">
        <v>235</v>
      </c>
      <c r="C85" s="67"/>
      <c r="D85" s="68">
        <v>1</v>
      </c>
      <c r="E85" s="69" t="s">
        <v>132</v>
      </c>
      <c r="F85" s="70"/>
      <c r="G85" s="67"/>
      <c r="H85" s="71"/>
      <c r="I85" s="72"/>
      <c r="J85" s="72"/>
      <c r="K85" s="35" t="s">
        <v>65</v>
      </c>
      <c r="L85" s="80">
        <v>85</v>
      </c>
      <c r="M85" s="80"/>
      <c r="N85" s="74"/>
      <c r="O85" s="82" t="s">
        <v>269</v>
      </c>
      <c r="P85" s="82">
        <v>1</v>
      </c>
      <c r="Q85" s="82" t="s">
        <v>270</v>
      </c>
      <c r="R85" s="82"/>
      <c r="S85" s="82"/>
      <c r="T85" s="81" t="str">
        <f>REPLACE(INDEX(GroupVertices[Group],MATCH(Edges[[#This Row],[Vertex 1]],GroupVertices[Vertex],0)),1,1,"")</f>
        <v>2</v>
      </c>
      <c r="U85" s="81" t="str">
        <f>REPLACE(INDEX(GroupVertices[Group],MATCH(Edges[[#This Row],[Vertex 2]],GroupVertices[Vertex],0)),1,1,"")</f>
        <v>5</v>
      </c>
      <c r="V85" s="35"/>
      <c r="W85" s="35"/>
      <c r="X85" s="35"/>
      <c r="Y85" s="35"/>
      <c r="Z85" s="35"/>
      <c r="AA85" s="35"/>
      <c r="AB85" s="35"/>
      <c r="AC85" s="35"/>
      <c r="AD85" s="35"/>
    </row>
    <row r="86" spans="1:30" ht="15">
      <c r="A86" s="66" t="s">
        <v>231</v>
      </c>
      <c r="B86" s="66" t="s">
        <v>240</v>
      </c>
      <c r="C86" s="67"/>
      <c r="D86" s="68">
        <v>1</v>
      </c>
      <c r="E86" s="69" t="s">
        <v>132</v>
      </c>
      <c r="F86" s="70"/>
      <c r="G86" s="67"/>
      <c r="H86" s="71"/>
      <c r="I86" s="72"/>
      <c r="J86" s="72"/>
      <c r="K86" s="35" t="s">
        <v>65</v>
      </c>
      <c r="L86" s="80">
        <v>86</v>
      </c>
      <c r="M86" s="80"/>
      <c r="N86" s="74"/>
      <c r="O86" s="82" t="s">
        <v>269</v>
      </c>
      <c r="P86" s="82">
        <v>1</v>
      </c>
      <c r="Q86" s="82" t="s">
        <v>270</v>
      </c>
      <c r="R86" s="82"/>
      <c r="S86" s="82"/>
      <c r="T86" s="81" t="str">
        <f>REPLACE(INDEX(GroupVertices[Group],MATCH(Edges[[#This Row],[Vertex 1]],GroupVertices[Vertex],0)),1,1,"")</f>
        <v>2</v>
      </c>
      <c r="U86" s="81" t="str">
        <f>REPLACE(INDEX(GroupVertices[Group],MATCH(Edges[[#This Row],[Vertex 2]],GroupVertices[Vertex],0)),1,1,"")</f>
        <v>2</v>
      </c>
      <c r="V86" s="35"/>
      <c r="W86" s="35"/>
      <c r="X86" s="35"/>
      <c r="Y86" s="35"/>
      <c r="Z86" s="35"/>
      <c r="AA86" s="35"/>
      <c r="AB86" s="35"/>
      <c r="AC86" s="35"/>
      <c r="AD86" s="35"/>
    </row>
    <row r="87" spans="1:30" ht="15">
      <c r="A87" s="66" t="s">
        <v>231</v>
      </c>
      <c r="B87" s="66" t="s">
        <v>246</v>
      </c>
      <c r="C87" s="67"/>
      <c r="D87" s="68">
        <v>1</v>
      </c>
      <c r="E87" s="69" t="s">
        <v>132</v>
      </c>
      <c r="F87" s="70"/>
      <c r="G87" s="67"/>
      <c r="H87" s="71"/>
      <c r="I87" s="72"/>
      <c r="J87" s="72"/>
      <c r="K87" s="35" t="s">
        <v>65</v>
      </c>
      <c r="L87" s="80">
        <v>87</v>
      </c>
      <c r="M87" s="80"/>
      <c r="N87" s="74"/>
      <c r="O87" s="82" t="s">
        <v>269</v>
      </c>
      <c r="P87" s="82">
        <v>1</v>
      </c>
      <c r="Q87" s="82" t="s">
        <v>270</v>
      </c>
      <c r="R87" s="82"/>
      <c r="S87" s="82"/>
      <c r="T87" s="81" t="str">
        <f>REPLACE(INDEX(GroupVertices[Group],MATCH(Edges[[#This Row],[Vertex 1]],GroupVertices[Vertex],0)),1,1,"")</f>
        <v>2</v>
      </c>
      <c r="U87" s="81" t="str">
        <f>REPLACE(INDEX(GroupVertices[Group],MATCH(Edges[[#This Row],[Vertex 2]],GroupVertices[Vertex],0)),1,1,"")</f>
        <v>2</v>
      </c>
      <c r="V87" s="35"/>
      <c r="W87" s="35"/>
      <c r="X87" s="35"/>
      <c r="Y87" s="35"/>
      <c r="Z87" s="35"/>
      <c r="AA87" s="35"/>
      <c r="AB87" s="35"/>
      <c r="AC87" s="35"/>
      <c r="AD87" s="35"/>
    </row>
    <row r="88" spans="1:30" ht="15">
      <c r="A88" s="66" t="s">
        <v>231</v>
      </c>
      <c r="B88" s="66" t="s">
        <v>247</v>
      </c>
      <c r="C88" s="67"/>
      <c r="D88" s="68">
        <v>1</v>
      </c>
      <c r="E88" s="69" t="s">
        <v>132</v>
      </c>
      <c r="F88" s="70"/>
      <c r="G88" s="67"/>
      <c r="H88" s="71"/>
      <c r="I88" s="72"/>
      <c r="J88" s="72"/>
      <c r="K88" s="35" t="s">
        <v>65</v>
      </c>
      <c r="L88" s="80">
        <v>88</v>
      </c>
      <c r="M88" s="80"/>
      <c r="N88" s="74"/>
      <c r="O88" s="82" t="s">
        <v>269</v>
      </c>
      <c r="P88" s="82">
        <v>1</v>
      </c>
      <c r="Q88" s="82" t="s">
        <v>270</v>
      </c>
      <c r="R88" s="82"/>
      <c r="S88" s="82"/>
      <c r="T88" s="81" t="str">
        <f>REPLACE(INDEX(GroupVertices[Group],MATCH(Edges[[#This Row],[Vertex 1]],GroupVertices[Vertex],0)),1,1,"")</f>
        <v>2</v>
      </c>
      <c r="U88" s="81" t="str">
        <f>REPLACE(INDEX(GroupVertices[Group],MATCH(Edges[[#This Row],[Vertex 2]],GroupVertices[Vertex],0)),1,1,"")</f>
        <v>2</v>
      </c>
      <c r="V88" s="35"/>
      <c r="W88" s="35"/>
      <c r="X88" s="35"/>
      <c r="Y88" s="35"/>
      <c r="Z88" s="35"/>
      <c r="AA88" s="35"/>
      <c r="AB88" s="35"/>
      <c r="AC88" s="35"/>
      <c r="AD88" s="35"/>
    </row>
    <row r="89" spans="1:30" ht="15">
      <c r="A89" s="66" t="s">
        <v>231</v>
      </c>
      <c r="B89" s="66" t="s">
        <v>248</v>
      </c>
      <c r="C89" s="67"/>
      <c r="D89" s="68">
        <v>1</v>
      </c>
      <c r="E89" s="69" t="s">
        <v>132</v>
      </c>
      <c r="F89" s="70"/>
      <c r="G89" s="67"/>
      <c r="H89" s="71"/>
      <c r="I89" s="72"/>
      <c r="J89" s="72"/>
      <c r="K89" s="35" t="s">
        <v>65</v>
      </c>
      <c r="L89" s="80">
        <v>89</v>
      </c>
      <c r="M89" s="80"/>
      <c r="N89" s="74"/>
      <c r="O89" s="82" t="s">
        <v>269</v>
      </c>
      <c r="P89" s="82">
        <v>1</v>
      </c>
      <c r="Q89" s="82" t="s">
        <v>270</v>
      </c>
      <c r="R89" s="82"/>
      <c r="S89" s="82"/>
      <c r="T89" s="81" t="str">
        <f>REPLACE(INDEX(GroupVertices[Group],MATCH(Edges[[#This Row],[Vertex 1]],GroupVertices[Vertex],0)),1,1,"")</f>
        <v>2</v>
      </c>
      <c r="U89" s="81" t="str">
        <f>REPLACE(INDEX(GroupVertices[Group],MATCH(Edges[[#This Row],[Vertex 2]],GroupVertices[Vertex],0)),1,1,"")</f>
        <v>2</v>
      </c>
      <c r="V89" s="35"/>
      <c r="W89" s="35"/>
      <c r="X89" s="35"/>
      <c r="Y89" s="35"/>
      <c r="Z89" s="35"/>
      <c r="AA89" s="35"/>
      <c r="AB89" s="35"/>
      <c r="AC89" s="35"/>
      <c r="AD89" s="35"/>
    </row>
    <row r="90" spans="1:30" ht="15">
      <c r="A90" s="66" t="s">
        <v>231</v>
      </c>
      <c r="B90" s="66" t="s">
        <v>249</v>
      </c>
      <c r="C90" s="67"/>
      <c r="D90" s="68">
        <v>1</v>
      </c>
      <c r="E90" s="69" t="s">
        <v>132</v>
      </c>
      <c r="F90" s="70"/>
      <c r="G90" s="67"/>
      <c r="H90" s="71"/>
      <c r="I90" s="72"/>
      <c r="J90" s="72"/>
      <c r="K90" s="35" t="s">
        <v>65</v>
      </c>
      <c r="L90" s="80">
        <v>90</v>
      </c>
      <c r="M90" s="80"/>
      <c r="N90" s="74"/>
      <c r="O90" s="82" t="s">
        <v>269</v>
      </c>
      <c r="P90" s="82">
        <v>1</v>
      </c>
      <c r="Q90" s="82" t="s">
        <v>270</v>
      </c>
      <c r="R90" s="82"/>
      <c r="S90" s="82"/>
      <c r="T90" s="81" t="str">
        <f>REPLACE(INDEX(GroupVertices[Group],MATCH(Edges[[#This Row],[Vertex 1]],GroupVertices[Vertex],0)),1,1,"")</f>
        <v>2</v>
      </c>
      <c r="U90" s="81" t="str">
        <f>REPLACE(INDEX(GroupVertices[Group],MATCH(Edges[[#This Row],[Vertex 2]],GroupVertices[Vertex],0)),1,1,"")</f>
        <v>2</v>
      </c>
      <c r="V90" s="35"/>
      <c r="W90" s="35"/>
      <c r="X90" s="35"/>
      <c r="Y90" s="35"/>
      <c r="Z90" s="35"/>
      <c r="AA90" s="35"/>
      <c r="AB90" s="35"/>
      <c r="AC90" s="35"/>
      <c r="AD90" s="35"/>
    </row>
    <row r="91" spans="1:30" ht="15">
      <c r="A91" s="66" t="s">
        <v>231</v>
      </c>
      <c r="B91" s="66" t="s">
        <v>250</v>
      </c>
      <c r="C91" s="67"/>
      <c r="D91" s="68">
        <v>1</v>
      </c>
      <c r="E91" s="69" t="s">
        <v>132</v>
      </c>
      <c r="F91" s="70"/>
      <c r="G91" s="67"/>
      <c r="H91" s="71"/>
      <c r="I91" s="72"/>
      <c r="J91" s="72"/>
      <c r="K91" s="35" t="s">
        <v>65</v>
      </c>
      <c r="L91" s="80">
        <v>91</v>
      </c>
      <c r="M91" s="80"/>
      <c r="N91" s="74"/>
      <c r="O91" s="82" t="s">
        <v>269</v>
      </c>
      <c r="P91" s="82">
        <v>1</v>
      </c>
      <c r="Q91" s="82" t="s">
        <v>270</v>
      </c>
      <c r="R91" s="82"/>
      <c r="S91" s="82"/>
      <c r="T91" s="81" t="str">
        <f>REPLACE(INDEX(GroupVertices[Group],MATCH(Edges[[#This Row],[Vertex 1]],GroupVertices[Vertex],0)),1,1,"")</f>
        <v>2</v>
      </c>
      <c r="U91" s="81" t="str">
        <f>REPLACE(INDEX(GroupVertices[Group],MATCH(Edges[[#This Row],[Vertex 2]],GroupVertices[Vertex],0)),1,1,"")</f>
        <v>4</v>
      </c>
      <c r="V91" s="35"/>
      <c r="W91" s="35"/>
      <c r="X91" s="35"/>
      <c r="Y91" s="35"/>
      <c r="Z91" s="35"/>
      <c r="AA91" s="35"/>
      <c r="AB91" s="35"/>
      <c r="AC91" s="35"/>
      <c r="AD91" s="35"/>
    </row>
    <row r="92" spans="1:30" ht="15">
      <c r="A92" s="66" t="s">
        <v>231</v>
      </c>
      <c r="B92" s="66" t="s">
        <v>254</v>
      </c>
      <c r="C92" s="67"/>
      <c r="D92" s="68">
        <v>1</v>
      </c>
      <c r="E92" s="69" t="s">
        <v>132</v>
      </c>
      <c r="F92" s="70"/>
      <c r="G92" s="67"/>
      <c r="H92" s="71"/>
      <c r="I92" s="72"/>
      <c r="J92" s="72"/>
      <c r="K92" s="35" t="s">
        <v>65</v>
      </c>
      <c r="L92" s="80">
        <v>92</v>
      </c>
      <c r="M92" s="80"/>
      <c r="N92" s="74"/>
      <c r="O92" s="82" t="s">
        <v>269</v>
      </c>
      <c r="P92" s="82">
        <v>1</v>
      </c>
      <c r="Q92" s="82" t="s">
        <v>270</v>
      </c>
      <c r="R92" s="82"/>
      <c r="S92" s="82"/>
      <c r="T92" s="81" t="str">
        <f>REPLACE(INDEX(GroupVertices[Group],MATCH(Edges[[#This Row],[Vertex 1]],GroupVertices[Vertex],0)),1,1,"")</f>
        <v>2</v>
      </c>
      <c r="U92" s="81" t="str">
        <f>REPLACE(INDEX(GroupVertices[Group],MATCH(Edges[[#This Row],[Vertex 2]],GroupVertices[Vertex],0)),1,1,"")</f>
        <v>4</v>
      </c>
      <c r="V92" s="35"/>
      <c r="W92" s="35"/>
      <c r="X92" s="35"/>
      <c r="Y92" s="35"/>
      <c r="Z92" s="35"/>
      <c r="AA92" s="35"/>
      <c r="AB92" s="35"/>
      <c r="AC92" s="35"/>
      <c r="AD92" s="35"/>
    </row>
    <row r="93" spans="1:30" ht="15">
      <c r="A93" s="66" t="s">
        <v>218</v>
      </c>
      <c r="B93" s="66" t="s">
        <v>231</v>
      </c>
      <c r="C93" s="67"/>
      <c r="D93" s="68">
        <v>1</v>
      </c>
      <c r="E93" s="69" t="s">
        <v>132</v>
      </c>
      <c r="F93" s="70"/>
      <c r="G93" s="67"/>
      <c r="H93" s="71"/>
      <c r="I93" s="72"/>
      <c r="J93" s="72"/>
      <c r="K93" s="35" t="s">
        <v>65</v>
      </c>
      <c r="L93" s="80">
        <v>93</v>
      </c>
      <c r="M93" s="80"/>
      <c r="N93" s="74"/>
      <c r="O93" s="82" t="s">
        <v>269</v>
      </c>
      <c r="P93" s="82">
        <v>1</v>
      </c>
      <c r="Q93" s="82" t="s">
        <v>270</v>
      </c>
      <c r="R93" s="82"/>
      <c r="S93" s="82"/>
      <c r="T93" s="81" t="str">
        <f>REPLACE(INDEX(GroupVertices[Group],MATCH(Edges[[#This Row],[Vertex 1]],GroupVertices[Vertex],0)),1,1,"")</f>
        <v>1</v>
      </c>
      <c r="U93" s="81" t="str">
        <f>REPLACE(INDEX(GroupVertices[Group],MATCH(Edges[[#This Row],[Vertex 2]],GroupVertices[Vertex],0)),1,1,"")</f>
        <v>2</v>
      </c>
      <c r="V93" s="35"/>
      <c r="W93" s="35"/>
      <c r="X93" s="35"/>
      <c r="Y93" s="35"/>
      <c r="Z93" s="35"/>
      <c r="AA93" s="35"/>
      <c r="AB93" s="35"/>
      <c r="AC93" s="35"/>
      <c r="AD93" s="35"/>
    </row>
    <row r="94" spans="1:30" ht="15">
      <c r="A94" s="66" t="s">
        <v>218</v>
      </c>
      <c r="B94" s="66" t="s">
        <v>263</v>
      </c>
      <c r="C94" s="67"/>
      <c r="D94" s="68">
        <v>1</v>
      </c>
      <c r="E94" s="69" t="s">
        <v>132</v>
      </c>
      <c r="F94" s="70"/>
      <c r="G94" s="67"/>
      <c r="H94" s="71"/>
      <c r="I94" s="72"/>
      <c r="J94" s="72"/>
      <c r="K94" s="35" t="s">
        <v>65</v>
      </c>
      <c r="L94" s="80">
        <v>94</v>
      </c>
      <c r="M94" s="80"/>
      <c r="N94" s="74"/>
      <c r="O94" s="82" t="s">
        <v>269</v>
      </c>
      <c r="P94" s="82">
        <v>1</v>
      </c>
      <c r="Q94" s="82" t="s">
        <v>270</v>
      </c>
      <c r="R94" s="82"/>
      <c r="S94" s="82"/>
      <c r="T94" s="81" t="str">
        <f>REPLACE(INDEX(GroupVertices[Group],MATCH(Edges[[#This Row],[Vertex 1]],GroupVertices[Vertex],0)),1,1,"")</f>
        <v>1</v>
      </c>
      <c r="U94" s="81" t="str">
        <f>REPLACE(INDEX(GroupVertices[Group],MATCH(Edges[[#This Row],[Vertex 2]],GroupVertices[Vertex],0)),1,1,"")</f>
        <v>1</v>
      </c>
      <c r="V94" s="35"/>
      <c r="W94" s="35"/>
      <c r="X94" s="35"/>
      <c r="Y94" s="35"/>
      <c r="Z94" s="35"/>
      <c r="AA94" s="35"/>
      <c r="AB94" s="35"/>
      <c r="AC94" s="35"/>
      <c r="AD94" s="35"/>
    </row>
    <row r="95" spans="1:30" ht="15">
      <c r="A95" s="66" t="s">
        <v>232</v>
      </c>
      <c r="B95" s="66" t="s">
        <v>221</v>
      </c>
      <c r="C95" s="67"/>
      <c r="D95" s="68">
        <v>1</v>
      </c>
      <c r="E95" s="69" t="s">
        <v>132</v>
      </c>
      <c r="F95" s="70"/>
      <c r="G95" s="67"/>
      <c r="H95" s="71"/>
      <c r="I95" s="72"/>
      <c r="J95" s="72"/>
      <c r="K95" s="35" t="s">
        <v>65</v>
      </c>
      <c r="L95" s="80">
        <v>95</v>
      </c>
      <c r="M95" s="80"/>
      <c r="N95" s="74"/>
      <c r="O95" s="82" t="s">
        <v>269</v>
      </c>
      <c r="P95" s="82">
        <v>1</v>
      </c>
      <c r="Q95" s="82" t="s">
        <v>270</v>
      </c>
      <c r="R95" s="82"/>
      <c r="S95" s="82"/>
      <c r="T95" s="81" t="str">
        <f>REPLACE(INDEX(GroupVertices[Group],MATCH(Edges[[#This Row],[Vertex 1]],GroupVertices[Vertex],0)),1,1,"")</f>
        <v>3</v>
      </c>
      <c r="U95" s="81" t="str">
        <f>REPLACE(INDEX(GroupVertices[Group],MATCH(Edges[[#This Row],[Vertex 2]],GroupVertices[Vertex],0)),1,1,"")</f>
        <v>1</v>
      </c>
      <c r="V95" s="35"/>
      <c r="W95" s="35"/>
      <c r="X95" s="35"/>
      <c r="Y95" s="35"/>
      <c r="Z95" s="35"/>
      <c r="AA95" s="35"/>
      <c r="AB95" s="35"/>
      <c r="AC95" s="35"/>
      <c r="AD95" s="35"/>
    </row>
    <row r="96" spans="1:30" ht="15">
      <c r="A96" s="66" t="s">
        <v>232</v>
      </c>
      <c r="B96" s="66" t="s">
        <v>227</v>
      </c>
      <c r="C96" s="67"/>
      <c r="D96" s="68">
        <v>1</v>
      </c>
      <c r="E96" s="69" t="s">
        <v>132</v>
      </c>
      <c r="F96" s="70"/>
      <c r="G96" s="67"/>
      <c r="H96" s="71"/>
      <c r="I96" s="72"/>
      <c r="J96" s="72"/>
      <c r="K96" s="35" t="s">
        <v>65</v>
      </c>
      <c r="L96" s="80">
        <v>96</v>
      </c>
      <c r="M96" s="80"/>
      <c r="N96" s="74"/>
      <c r="O96" s="82" t="s">
        <v>269</v>
      </c>
      <c r="P96" s="82">
        <v>1</v>
      </c>
      <c r="Q96" s="82" t="s">
        <v>270</v>
      </c>
      <c r="R96" s="82"/>
      <c r="S96" s="82"/>
      <c r="T96" s="81" t="str">
        <f>REPLACE(INDEX(GroupVertices[Group],MATCH(Edges[[#This Row],[Vertex 1]],GroupVertices[Vertex],0)),1,1,"")</f>
        <v>3</v>
      </c>
      <c r="U96" s="81" t="str">
        <f>REPLACE(INDEX(GroupVertices[Group],MATCH(Edges[[#This Row],[Vertex 2]],GroupVertices[Vertex],0)),1,1,"")</f>
        <v>3</v>
      </c>
      <c r="V96" s="35"/>
      <c r="W96" s="35"/>
      <c r="X96" s="35"/>
      <c r="Y96" s="35"/>
      <c r="Z96" s="35"/>
      <c r="AA96" s="35"/>
      <c r="AB96" s="35"/>
      <c r="AC96" s="35"/>
      <c r="AD96" s="35"/>
    </row>
    <row r="97" spans="1:30" ht="15">
      <c r="A97" s="66" t="s">
        <v>232</v>
      </c>
      <c r="B97" s="66" t="s">
        <v>243</v>
      </c>
      <c r="C97" s="67"/>
      <c r="D97" s="68">
        <v>1</v>
      </c>
      <c r="E97" s="69" t="s">
        <v>132</v>
      </c>
      <c r="F97" s="70"/>
      <c r="G97" s="67"/>
      <c r="H97" s="71"/>
      <c r="I97" s="72"/>
      <c r="J97" s="72"/>
      <c r="K97" s="35" t="s">
        <v>65</v>
      </c>
      <c r="L97" s="80">
        <v>97</v>
      </c>
      <c r="M97" s="80"/>
      <c r="N97" s="74"/>
      <c r="O97" s="82" t="s">
        <v>269</v>
      </c>
      <c r="P97" s="82">
        <v>1</v>
      </c>
      <c r="Q97" s="82" t="s">
        <v>270</v>
      </c>
      <c r="R97" s="82"/>
      <c r="S97" s="82"/>
      <c r="T97" s="81" t="str">
        <f>REPLACE(INDEX(GroupVertices[Group],MATCH(Edges[[#This Row],[Vertex 1]],GroupVertices[Vertex],0)),1,1,"")</f>
        <v>3</v>
      </c>
      <c r="U97" s="81" t="str">
        <f>REPLACE(INDEX(GroupVertices[Group],MATCH(Edges[[#This Row],[Vertex 2]],GroupVertices[Vertex],0)),1,1,"")</f>
        <v>3</v>
      </c>
      <c r="V97" s="35"/>
      <c r="W97" s="35"/>
      <c r="X97" s="35"/>
      <c r="Y97" s="35"/>
      <c r="Z97" s="35"/>
      <c r="AA97" s="35"/>
      <c r="AB97" s="35"/>
      <c r="AC97" s="35"/>
      <c r="AD97" s="35"/>
    </row>
    <row r="98" spans="1:30" ht="15">
      <c r="A98" s="66" t="s">
        <v>218</v>
      </c>
      <c r="B98" s="66" t="s">
        <v>232</v>
      </c>
      <c r="C98" s="67"/>
      <c r="D98" s="68">
        <v>1</v>
      </c>
      <c r="E98" s="69" t="s">
        <v>132</v>
      </c>
      <c r="F98" s="70"/>
      <c r="G98" s="67"/>
      <c r="H98" s="71"/>
      <c r="I98" s="72"/>
      <c r="J98" s="72"/>
      <c r="K98" s="35" t="s">
        <v>65</v>
      </c>
      <c r="L98" s="80">
        <v>98</v>
      </c>
      <c r="M98" s="80"/>
      <c r="N98" s="74"/>
      <c r="O98" s="82" t="s">
        <v>269</v>
      </c>
      <c r="P98" s="82">
        <v>1</v>
      </c>
      <c r="Q98" s="82" t="s">
        <v>270</v>
      </c>
      <c r="R98" s="82"/>
      <c r="S98" s="82"/>
      <c r="T98" s="81" t="str">
        <f>REPLACE(INDEX(GroupVertices[Group],MATCH(Edges[[#This Row],[Vertex 1]],GroupVertices[Vertex],0)),1,1,"")</f>
        <v>1</v>
      </c>
      <c r="U98" s="81" t="str">
        <f>REPLACE(INDEX(GroupVertices[Group],MATCH(Edges[[#This Row],[Vertex 2]],GroupVertices[Vertex],0)),1,1,"")</f>
        <v>3</v>
      </c>
      <c r="V98" s="35"/>
      <c r="W98" s="35"/>
      <c r="X98" s="35"/>
      <c r="Y98" s="35"/>
      <c r="Z98" s="35"/>
      <c r="AA98" s="35"/>
      <c r="AB98" s="35"/>
      <c r="AC98" s="35"/>
      <c r="AD98" s="35"/>
    </row>
    <row r="99" spans="1:30" ht="15">
      <c r="A99" s="66" t="s">
        <v>221</v>
      </c>
      <c r="B99" s="66" t="s">
        <v>234</v>
      </c>
      <c r="C99" s="67"/>
      <c r="D99" s="68">
        <v>1</v>
      </c>
      <c r="E99" s="69" t="s">
        <v>132</v>
      </c>
      <c r="F99" s="70"/>
      <c r="G99" s="67"/>
      <c r="H99" s="71"/>
      <c r="I99" s="72"/>
      <c r="J99" s="72"/>
      <c r="K99" s="35" t="s">
        <v>66</v>
      </c>
      <c r="L99" s="80">
        <v>99</v>
      </c>
      <c r="M99" s="80"/>
      <c r="N99" s="74"/>
      <c r="O99" s="82" t="s">
        <v>269</v>
      </c>
      <c r="P99" s="82">
        <v>1</v>
      </c>
      <c r="Q99" s="82" t="s">
        <v>270</v>
      </c>
      <c r="R99" s="82"/>
      <c r="S99" s="82"/>
      <c r="T99" s="81" t="str">
        <f>REPLACE(INDEX(GroupVertices[Group],MATCH(Edges[[#This Row],[Vertex 1]],GroupVertices[Vertex],0)),1,1,"")</f>
        <v>1</v>
      </c>
      <c r="U99" s="81" t="str">
        <f>REPLACE(INDEX(GroupVertices[Group],MATCH(Edges[[#This Row],[Vertex 2]],GroupVertices[Vertex],0)),1,1,"")</f>
        <v>1</v>
      </c>
      <c r="V99" s="35"/>
      <c r="W99" s="35"/>
      <c r="X99" s="35"/>
      <c r="Y99" s="35"/>
      <c r="Z99" s="35"/>
      <c r="AA99" s="35"/>
      <c r="AB99" s="35"/>
      <c r="AC99" s="35"/>
      <c r="AD99" s="35"/>
    </row>
    <row r="100" spans="1:30" ht="15">
      <c r="A100" s="66" t="s">
        <v>233</v>
      </c>
      <c r="B100" s="66" t="s">
        <v>234</v>
      </c>
      <c r="C100" s="67"/>
      <c r="D100" s="68">
        <v>1</v>
      </c>
      <c r="E100" s="69" t="s">
        <v>132</v>
      </c>
      <c r="F100" s="70"/>
      <c r="G100" s="67"/>
      <c r="H100" s="71"/>
      <c r="I100" s="72"/>
      <c r="J100" s="72"/>
      <c r="K100" s="35" t="s">
        <v>65</v>
      </c>
      <c r="L100" s="80">
        <v>100</v>
      </c>
      <c r="M100" s="80"/>
      <c r="N100" s="74"/>
      <c r="O100" s="82" t="s">
        <v>269</v>
      </c>
      <c r="P100" s="82">
        <v>1</v>
      </c>
      <c r="Q100" s="82" t="s">
        <v>270</v>
      </c>
      <c r="R100" s="82"/>
      <c r="S100" s="82"/>
      <c r="T100" s="81" t="str">
        <f>REPLACE(INDEX(GroupVertices[Group],MATCH(Edges[[#This Row],[Vertex 1]],GroupVertices[Vertex],0)),1,1,"")</f>
        <v>2</v>
      </c>
      <c r="U100" s="81" t="str">
        <f>REPLACE(INDEX(GroupVertices[Group],MATCH(Edges[[#This Row],[Vertex 2]],GroupVertices[Vertex],0)),1,1,"")</f>
        <v>1</v>
      </c>
      <c r="V100" s="35"/>
      <c r="W100" s="35"/>
      <c r="X100" s="35"/>
      <c r="Y100" s="35"/>
      <c r="Z100" s="35"/>
      <c r="AA100" s="35"/>
      <c r="AB100" s="35"/>
      <c r="AC100" s="35"/>
      <c r="AD100" s="35"/>
    </row>
    <row r="101" spans="1:30" ht="15">
      <c r="A101" s="66" t="s">
        <v>234</v>
      </c>
      <c r="B101" s="66" t="s">
        <v>264</v>
      </c>
      <c r="C101" s="67"/>
      <c r="D101" s="68">
        <v>1</v>
      </c>
      <c r="E101" s="69" t="s">
        <v>132</v>
      </c>
      <c r="F101" s="70"/>
      <c r="G101" s="67"/>
      <c r="H101" s="71"/>
      <c r="I101" s="72"/>
      <c r="J101" s="72"/>
      <c r="K101" s="35" t="s">
        <v>65</v>
      </c>
      <c r="L101" s="80">
        <v>101</v>
      </c>
      <c r="M101" s="80"/>
      <c r="N101" s="74"/>
      <c r="O101" s="82" t="s">
        <v>269</v>
      </c>
      <c r="P101" s="82">
        <v>1</v>
      </c>
      <c r="Q101" s="82" t="s">
        <v>270</v>
      </c>
      <c r="R101" s="82"/>
      <c r="S101" s="82"/>
      <c r="T101" s="81" t="str">
        <f>REPLACE(INDEX(GroupVertices[Group],MATCH(Edges[[#This Row],[Vertex 1]],GroupVertices[Vertex],0)),1,1,"")</f>
        <v>1</v>
      </c>
      <c r="U101" s="81" t="str">
        <f>REPLACE(INDEX(GroupVertices[Group],MATCH(Edges[[#This Row],[Vertex 2]],GroupVertices[Vertex],0)),1,1,"")</f>
        <v>1</v>
      </c>
      <c r="V101" s="35"/>
      <c r="W101" s="35"/>
      <c r="X101" s="35"/>
      <c r="Y101" s="35"/>
      <c r="Z101" s="35"/>
      <c r="AA101" s="35"/>
      <c r="AB101" s="35"/>
      <c r="AC101" s="35"/>
      <c r="AD101" s="35"/>
    </row>
    <row r="102" spans="1:30" ht="15">
      <c r="A102" s="66" t="s">
        <v>234</v>
      </c>
      <c r="B102" s="66" t="s">
        <v>221</v>
      </c>
      <c r="C102" s="67"/>
      <c r="D102" s="68">
        <v>1</v>
      </c>
      <c r="E102" s="69" t="s">
        <v>132</v>
      </c>
      <c r="F102" s="70"/>
      <c r="G102" s="67"/>
      <c r="H102" s="71"/>
      <c r="I102" s="72"/>
      <c r="J102" s="72"/>
      <c r="K102" s="35" t="s">
        <v>66</v>
      </c>
      <c r="L102" s="80">
        <v>102</v>
      </c>
      <c r="M102" s="80"/>
      <c r="N102" s="74"/>
      <c r="O102" s="82" t="s">
        <v>269</v>
      </c>
      <c r="P102" s="82">
        <v>1</v>
      </c>
      <c r="Q102" s="82" t="s">
        <v>270</v>
      </c>
      <c r="R102" s="82"/>
      <c r="S102" s="82"/>
      <c r="T102" s="81" t="str">
        <f>REPLACE(INDEX(GroupVertices[Group],MATCH(Edges[[#This Row],[Vertex 1]],GroupVertices[Vertex],0)),1,1,"")</f>
        <v>1</v>
      </c>
      <c r="U102" s="81" t="str">
        <f>REPLACE(INDEX(GroupVertices[Group],MATCH(Edges[[#This Row],[Vertex 2]],GroupVertices[Vertex],0)),1,1,"")</f>
        <v>1</v>
      </c>
      <c r="V102" s="35"/>
      <c r="W102" s="35"/>
      <c r="X102" s="35"/>
      <c r="Y102" s="35"/>
      <c r="Z102" s="35"/>
      <c r="AA102" s="35"/>
      <c r="AB102" s="35"/>
      <c r="AC102" s="35"/>
      <c r="AD102" s="35"/>
    </row>
    <row r="103" spans="1:30" ht="15">
      <c r="A103" s="66" t="s">
        <v>234</v>
      </c>
      <c r="B103" s="66" t="s">
        <v>227</v>
      </c>
      <c r="C103" s="67"/>
      <c r="D103" s="68">
        <v>1</v>
      </c>
      <c r="E103" s="69" t="s">
        <v>132</v>
      </c>
      <c r="F103" s="70"/>
      <c r="G103" s="67"/>
      <c r="H103" s="71"/>
      <c r="I103" s="72"/>
      <c r="J103" s="72"/>
      <c r="K103" s="35" t="s">
        <v>65</v>
      </c>
      <c r="L103" s="80">
        <v>103</v>
      </c>
      <c r="M103" s="80"/>
      <c r="N103" s="74"/>
      <c r="O103" s="82" t="s">
        <v>269</v>
      </c>
      <c r="P103" s="82">
        <v>1</v>
      </c>
      <c r="Q103" s="82" t="s">
        <v>270</v>
      </c>
      <c r="R103" s="82"/>
      <c r="S103" s="82"/>
      <c r="T103" s="81" t="str">
        <f>REPLACE(INDEX(GroupVertices[Group],MATCH(Edges[[#This Row],[Vertex 1]],GroupVertices[Vertex],0)),1,1,"")</f>
        <v>1</v>
      </c>
      <c r="U103" s="81" t="str">
        <f>REPLACE(INDEX(GroupVertices[Group],MATCH(Edges[[#This Row],[Vertex 2]],GroupVertices[Vertex],0)),1,1,"")</f>
        <v>3</v>
      </c>
      <c r="V103" s="35"/>
      <c r="W103" s="35"/>
      <c r="X103" s="35"/>
      <c r="Y103" s="35"/>
      <c r="Z103" s="35"/>
      <c r="AA103" s="35"/>
      <c r="AB103" s="35"/>
      <c r="AC103" s="35"/>
      <c r="AD103" s="35"/>
    </row>
    <row r="104" spans="1:30" ht="15">
      <c r="A104" s="66" t="s">
        <v>234</v>
      </c>
      <c r="B104" s="66" t="s">
        <v>243</v>
      </c>
      <c r="C104" s="67"/>
      <c r="D104" s="68">
        <v>1</v>
      </c>
      <c r="E104" s="69" t="s">
        <v>132</v>
      </c>
      <c r="F104" s="70"/>
      <c r="G104" s="67"/>
      <c r="H104" s="71"/>
      <c r="I104" s="72"/>
      <c r="J104" s="72"/>
      <c r="K104" s="35" t="s">
        <v>65</v>
      </c>
      <c r="L104" s="80">
        <v>104</v>
      </c>
      <c r="M104" s="80"/>
      <c r="N104" s="74"/>
      <c r="O104" s="82" t="s">
        <v>269</v>
      </c>
      <c r="P104" s="82">
        <v>1</v>
      </c>
      <c r="Q104" s="82" t="s">
        <v>270</v>
      </c>
      <c r="R104" s="82"/>
      <c r="S104" s="82"/>
      <c r="T104" s="81" t="str">
        <f>REPLACE(INDEX(GroupVertices[Group],MATCH(Edges[[#This Row],[Vertex 1]],GroupVertices[Vertex],0)),1,1,"")</f>
        <v>1</v>
      </c>
      <c r="U104" s="81" t="str">
        <f>REPLACE(INDEX(GroupVertices[Group],MATCH(Edges[[#This Row],[Vertex 2]],GroupVertices[Vertex],0)),1,1,"")</f>
        <v>3</v>
      </c>
      <c r="V104" s="35"/>
      <c r="W104" s="35"/>
      <c r="X104" s="35"/>
      <c r="Y104" s="35"/>
      <c r="Z104" s="35"/>
      <c r="AA104" s="35"/>
      <c r="AB104" s="35"/>
      <c r="AC104" s="35"/>
      <c r="AD104" s="35"/>
    </row>
    <row r="105" spans="1:30" ht="15">
      <c r="A105" s="66" t="s">
        <v>218</v>
      </c>
      <c r="B105" s="66" t="s">
        <v>234</v>
      </c>
      <c r="C105" s="67"/>
      <c r="D105" s="68">
        <v>1</v>
      </c>
      <c r="E105" s="69" t="s">
        <v>132</v>
      </c>
      <c r="F105" s="70"/>
      <c r="G105" s="67"/>
      <c r="H105" s="71"/>
      <c r="I105" s="72"/>
      <c r="J105" s="72"/>
      <c r="K105" s="35" t="s">
        <v>65</v>
      </c>
      <c r="L105" s="80">
        <v>105</v>
      </c>
      <c r="M105" s="80"/>
      <c r="N105" s="74"/>
      <c r="O105" s="82" t="s">
        <v>269</v>
      </c>
      <c r="P105" s="82">
        <v>1</v>
      </c>
      <c r="Q105" s="82" t="s">
        <v>270</v>
      </c>
      <c r="R105" s="82"/>
      <c r="S105" s="82"/>
      <c r="T105" s="81" t="str">
        <f>REPLACE(INDEX(GroupVertices[Group],MATCH(Edges[[#This Row],[Vertex 1]],GroupVertices[Vertex],0)),1,1,"")</f>
        <v>1</v>
      </c>
      <c r="U105" s="81" t="str">
        <f>REPLACE(INDEX(GroupVertices[Group],MATCH(Edges[[#This Row],[Vertex 2]],GroupVertices[Vertex],0)),1,1,"")</f>
        <v>1</v>
      </c>
      <c r="V105" s="35"/>
      <c r="W105" s="35"/>
      <c r="X105" s="35"/>
      <c r="Y105" s="35"/>
      <c r="Z105" s="35"/>
      <c r="AA105" s="35"/>
      <c r="AB105" s="35"/>
      <c r="AC105" s="35"/>
      <c r="AD105" s="35"/>
    </row>
    <row r="106" spans="1:30" ht="15">
      <c r="A106" s="66" t="s">
        <v>233</v>
      </c>
      <c r="B106" s="66" t="s">
        <v>235</v>
      </c>
      <c r="C106" s="67"/>
      <c r="D106" s="68">
        <v>1</v>
      </c>
      <c r="E106" s="69" t="s">
        <v>132</v>
      </c>
      <c r="F106" s="70"/>
      <c r="G106" s="67"/>
      <c r="H106" s="71"/>
      <c r="I106" s="72"/>
      <c r="J106" s="72"/>
      <c r="K106" s="35" t="s">
        <v>65</v>
      </c>
      <c r="L106" s="80">
        <v>106</v>
      </c>
      <c r="M106" s="80"/>
      <c r="N106" s="74"/>
      <c r="O106" s="82" t="s">
        <v>269</v>
      </c>
      <c r="P106" s="82">
        <v>1</v>
      </c>
      <c r="Q106" s="82" t="s">
        <v>270</v>
      </c>
      <c r="R106" s="82"/>
      <c r="S106" s="82"/>
      <c r="T106" s="81" t="str">
        <f>REPLACE(INDEX(GroupVertices[Group],MATCH(Edges[[#This Row],[Vertex 1]],GroupVertices[Vertex],0)),1,1,"")</f>
        <v>2</v>
      </c>
      <c r="U106" s="81" t="str">
        <f>REPLACE(INDEX(GroupVertices[Group],MATCH(Edges[[#This Row],[Vertex 2]],GroupVertices[Vertex],0)),1,1,"")</f>
        <v>5</v>
      </c>
      <c r="V106" s="35"/>
      <c r="W106" s="35"/>
      <c r="X106" s="35"/>
      <c r="Y106" s="35"/>
      <c r="Z106" s="35"/>
      <c r="AA106" s="35"/>
      <c r="AB106" s="35"/>
      <c r="AC106" s="35"/>
      <c r="AD106" s="35"/>
    </row>
    <row r="107" spans="1:30" ht="15">
      <c r="A107" s="66" t="s">
        <v>235</v>
      </c>
      <c r="B107" s="66" t="s">
        <v>253</v>
      </c>
      <c r="C107" s="67"/>
      <c r="D107" s="68">
        <v>1</v>
      </c>
      <c r="E107" s="69" t="s">
        <v>132</v>
      </c>
      <c r="F107" s="70"/>
      <c r="G107" s="67"/>
      <c r="H107" s="71"/>
      <c r="I107" s="72"/>
      <c r="J107" s="72"/>
      <c r="K107" s="35" t="s">
        <v>65</v>
      </c>
      <c r="L107" s="80">
        <v>107</v>
      </c>
      <c r="M107" s="80"/>
      <c r="N107" s="74"/>
      <c r="O107" s="82" t="s">
        <v>269</v>
      </c>
      <c r="P107" s="82">
        <v>1</v>
      </c>
      <c r="Q107" s="82" t="s">
        <v>270</v>
      </c>
      <c r="R107" s="82"/>
      <c r="S107" s="82"/>
      <c r="T107" s="81" t="str">
        <f>REPLACE(INDEX(GroupVertices[Group],MATCH(Edges[[#This Row],[Vertex 1]],GroupVertices[Vertex],0)),1,1,"")</f>
        <v>5</v>
      </c>
      <c r="U107" s="81" t="str">
        <f>REPLACE(INDEX(GroupVertices[Group],MATCH(Edges[[#This Row],[Vertex 2]],GroupVertices[Vertex],0)),1,1,"")</f>
        <v>4</v>
      </c>
      <c r="V107" s="35"/>
      <c r="W107" s="35"/>
      <c r="X107" s="35"/>
      <c r="Y107" s="35"/>
      <c r="Z107" s="35"/>
      <c r="AA107" s="35"/>
      <c r="AB107" s="35"/>
      <c r="AC107" s="35"/>
      <c r="AD107" s="35"/>
    </row>
    <row r="108" spans="1:30" ht="15">
      <c r="A108" s="66" t="s">
        <v>235</v>
      </c>
      <c r="B108" s="66" t="s">
        <v>221</v>
      </c>
      <c r="C108" s="67"/>
      <c r="D108" s="68">
        <v>1</v>
      </c>
      <c r="E108" s="69" t="s">
        <v>132</v>
      </c>
      <c r="F108" s="70"/>
      <c r="G108" s="67"/>
      <c r="H108" s="71"/>
      <c r="I108" s="72"/>
      <c r="J108" s="72"/>
      <c r="K108" s="35" t="s">
        <v>65</v>
      </c>
      <c r="L108" s="80">
        <v>108</v>
      </c>
      <c r="M108" s="80"/>
      <c r="N108" s="74"/>
      <c r="O108" s="82" t="s">
        <v>269</v>
      </c>
      <c r="P108" s="82">
        <v>1</v>
      </c>
      <c r="Q108" s="82" t="s">
        <v>270</v>
      </c>
      <c r="R108" s="82"/>
      <c r="S108" s="82"/>
      <c r="T108" s="81" t="str">
        <f>REPLACE(INDEX(GroupVertices[Group],MATCH(Edges[[#This Row],[Vertex 1]],GroupVertices[Vertex],0)),1,1,"")</f>
        <v>5</v>
      </c>
      <c r="U108" s="81" t="str">
        <f>REPLACE(INDEX(GroupVertices[Group],MATCH(Edges[[#This Row],[Vertex 2]],GroupVertices[Vertex],0)),1,1,"")</f>
        <v>1</v>
      </c>
      <c r="V108" s="35"/>
      <c r="W108" s="35"/>
      <c r="X108" s="35"/>
      <c r="Y108" s="35"/>
      <c r="Z108" s="35"/>
      <c r="AA108" s="35"/>
      <c r="AB108" s="35"/>
      <c r="AC108" s="35"/>
      <c r="AD108" s="35"/>
    </row>
    <row r="109" spans="1:30" ht="15">
      <c r="A109" s="66" t="s">
        <v>235</v>
      </c>
      <c r="B109" s="66" t="s">
        <v>227</v>
      </c>
      <c r="C109" s="67"/>
      <c r="D109" s="68">
        <v>1</v>
      </c>
      <c r="E109" s="69" t="s">
        <v>132</v>
      </c>
      <c r="F109" s="70"/>
      <c r="G109" s="67"/>
      <c r="H109" s="71"/>
      <c r="I109" s="72"/>
      <c r="J109" s="72"/>
      <c r="K109" s="35" t="s">
        <v>65</v>
      </c>
      <c r="L109" s="80">
        <v>109</v>
      </c>
      <c r="M109" s="80"/>
      <c r="N109" s="74"/>
      <c r="O109" s="82" t="s">
        <v>269</v>
      </c>
      <c r="P109" s="82">
        <v>1</v>
      </c>
      <c r="Q109" s="82" t="s">
        <v>270</v>
      </c>
      <c r="R109" s="82"/>
      <c r="S109" s="82"/>
      <c r="T109" s="81" t="str">
        <f>REPLACE(INDEX(GroupVertices[Group],MATCH(Edges[[#This Row],[Vertex 1]],GroupVertices[Vertex],0)),1,1,"")</f>
        <v>5</v>
      </c>
      <c r="U109" s="81" t="str">
        <f>REPLACE(INDEX(GroupVertices[Group],MATCH(Edges[[#This Row],[Vertex 2]],GroupVertices[Vertex],0)),1,1,"")</f>
        <v>3</v>
      </c>
      <c r="V109" s="35"/>
      <c r="W109" s="35"/>
      <c r="X109" s="35"/>
      <c r="Y109" s="35"/>
      <c r="Z109" s="35"/>
      <c r="AA109" s="35"/>
      <c r="AB109" s="35"/>
      <c r="AC109" s="35"/>
      <c r="AD109" s="35"/>
    </row>
    <row r="110" spans="1:30" ht="15">
      <c r="A110" s="66" t="s">
        <v>235</v>
      </c>
      <c r="B110" s="66" t="s">
        <v>243</v>
      </c>
      <c r="C110" s="67"/>
      <c r="D110" s="68">
        <v>1</v>
      </c>
      <c r="E110" s="69" t="s">
        <v>132</v>
      </c>
      <c r="F110" s="70"/>
      <c r="G110" s="67"/>
      <c r="H110" s="71"/>
      <c r="I110" s="72"/>
      <c r="J110" s="72"/>
      <c r="K110" s="35" t="s">
        <v>65</v>
      </c>
      <c r="L110" s="80">
        <v>110</v>
      </c>
      <c r="M110" s="80"/>
      <c r="N110" s="74"/>
      <c r="O110" s="82" t="s">
        <v>269</v>
      </c>
      <c r="P110" s="82">
        <v>1</v>
      </c>
      <c r="Q110" s="82" t="s">
        <v>270</v>
      </c>
      <c r="R110" s="82"/>
      <c r="S110" s="82"/>
      <c r="T110" s="81" t="str">
        <f>REPLACE(INDEX(GroupVertices[Group],MATCH(Edges[[#This Row],[Vertex 1]],GroupVertices[Vertex],0)),1,1,"")</f>
        <v>5</v>
      </c>
      <c r="U110" s="81" t="str">
        <f>REPLACE(INDEX(GroupVertices[Group],MATCH(Edges[[#This Row],[Vertex 2]],GroupVertices[Vertex],0)),1,1,"")</f>
        <v>3</v>
      </c>
      <c r="V110" s="35"/>
      <c r="W110" s="35"/>
      <c r="X110" s="35"/>
      <c r="Y110" s="35"/>
      <c r="Z110" s="35"/>
      <c r="AA110" s="35"/>
      <c r="AB110" s="35"/>
      <c r="AC110" s="35"/>
      <c r="AD110" s="35"/>
    </row>
    <row r="111" spans="1:30" ht="15">
      <c r="A111" s="66" t="s">
        <v>218</v>
      </c>
      <c r="B111" s="66" t="s">
        <v>235</v>
      </c>
      <c r="C111" s="67"/>
      <c r="D111" s="68">
        <v>1</v>
      </c>
      <c r="E111" s="69" t="s">
        <v>132</v>
      </c>
      <c r="F111" s="70"/>
      <c r="G111" s="67"/>
      <c r="H111" s="71"/>
      <c r="I111" s="72"/>
      <c r="J111" s="72"/>
      <c r="K111" s="35" t="s">
        <v>65</v>
      </c>
      <c r="L111" s="80">
        <v>111</v>
      </c>
      <c r="M111" s="80"/>
      <c r="N111" s="74"/>
      <c r="O111" s="82" t="s">
        <v>269</v>
      </c>
      <c r="P111" s="82">
        <v>1</v>
      </c>
      <c r="Q111" s="82" t="s">
        <v>270</v>
      </c>
      <c r="R111" s="82"/>
      <c r="S111" s="82"/>
      <c r="T111" s="81" t="str">
        <f>REPLACE(INDEX(GroupVertices[Group],MATCH(Edges[[#This Row],[Vertex 1]],GroupVertices[Vertex],0)),1,1,"")</f>
        <v>1</v>
      </c>
      <c r="U111" s="81" t="str">
        <f>REPLACE(INDEX(GroupVertices[Group],MATCH(Edges[[#This Row],[Vertex 2]],GroupVertices[Vertex],0)),1,1,"")</f>
        <v>5</v>
      </c>
      <c r="V111" s="35"/>
      <c r="W111" s="35"/>
      <c r="X111" s="35"/>
      <c r="Y111" s="35"/>
      <c r="Z111" s="35"/>
      <c r="AA111" s="35"/>
      <c r="AB111" s="35"/>
      <c r="AC111" s="35"/>
      <c r="AD111" s="35"/>
    </row>
    <row r="112" spans="1:30" ht="15">
      <c r="A112" s="66" t="s">
        <v>236</v>
      </c>
      <c r="B112" s="66" t="s">
        <v>235</v>
      </c>
      <c r="C112" s="67"/>
      <c r="D112" s="68">
        <v>1</v>
      </c>
      <c r="E112" s="69" t="s">
        <v>132</v>
      </c>
      <c r="F112" s="70"/>
      <c r="G112" s="67"/>
      <c r="H112" s="71"/>
      <c r="I112" s="72"/>
      <c r="J112" s="72"/>
      <c r="K112" s="35" t="s">
        <v>65</v>
      </c>
      <c r="L112" s="80">
        <v>112</v>
      </c>
      <c r="M112" s="80"/>
      <c r="N112" s="74"/>
      <c r="O112" s="82" t="s">
        <v>269</v>
      </c>
      <c r="P112" s="82">
        <v>1</v>
      </c>
      <c r="Q112" s="82" t="s">
        <v>270</v>
      </c>
      <c r="R112" s="82"/>
      <c r="S112" s="82"/>
      <c r="T112" s="81" t="str">
        <f>REPLACE(INDEX(GroupVertices[Group],MATCH(Edges[[#This Row],[Vertex 1]],GroupVertices[Vertex],0)),1,1,"")</f>
        <v>5</v>
      </c>
      <c r="U112" s="81" t="str">
        <f>REPLACE(INDEX(GroupVertices[Group],MATCH(Edges[[#This Row],[Vertex 2]],GroupVertices[Vertex],0)),1,1,"")</f>
        <v>5</v>
      </c>
      <c r="V112" s="35"/>
      <c r="W112" s="35"/>
      <c r="X112" s="35"/>
      <c r="Y112" s="35"/>
      <c r="Z112" s="35"/>
      <c r="AA112" s="35"/>
      <c r="AB112" s="35"/>
      <c r="AC112" s="35"/>
      <c r="AD112" s="35"/>
    </row>
    <row r="113" spans="1:30" ht="15">
      <c r="A113" s="66" t="s">
        <v>221</v>
      </c>
      <c r="B113" s="66" t="s">
        <v>236</v>
      </c>
      <c r="C113" s="67"/>
      <c r="D113" s="68">
        <v>1</v>
      </c>
      <c r="E113" s="69" t="s">
        <v>132</v>
      </c>
      <c r="F113" s="70"/>
      <c r="G113" s="67"/>
      <c r="H113" s="71"/>
      <c r="I113" s="72"/>
      <c r="J113" s="72"/>
      <c r="K113" s="35" t="s">
        <v>65</v>
      </c>
      <c r="L113" s="80">
        <v>113</v>
      </c>
      <c r="M113" s="80"/>
      <c r="N113" s="74"/>
      <c r="O113" s="82" t="s">
        <v>269</v>
      </c>
      <c r="P113" s="82">
        <v>1</v>
      </c>
      <c r="Q113" s="82" t="s">
        <v>270</v>
      </c>
      <c r="R113" s="82"/>
      <c r="S113" s="82"/>
      <c r="T113" s="81" t="str">
        <f>REPLACE(INDEX(GroupVertices[Group],MATCH(Edges[[#This Row],[Vertex 1]],GroupVertices[Vertex],0)),1,1,"")</f>
        <v>1</v>
      </c>
      <c r="U113" s="81" t="str">
        <f>REPLACE(INDEX(GroupVertices[Group],MATCH(Edges[[#This Row],[Vertex 2]],GroupVertices[Vertex],0)),1,1,"")</f>
        <v>5</v>
      </c>
      <c r="V113" s="35"/>
      <c r="W113" s="35"/>
      <c r="X113" s="35"/>
      <c r="Y113" s="35"/>
      <c r="Z113" s="35"/>
      <c r="AA113" s="35"/>
      <c r="AB113" s="35"/>
      <c r="AC113" s="35"/>
      <c r="AD113" s="35"/>
    </row>
    <row r="114" spans="1:30" ht="15">
      <c r="A114" s="66" t="s">
        <v>218</v>
      </c>
      <c r="B114" s="66" t="s">
        <v>236</v>
      </c>
      <c r="C114" s="67"/>
      <c r="D114" s="68">
        <v>1</v>
      </c>
      <c r="E114" s="69" t="s">
        <v>132</v>
      </c>
      <c r="F114" s="70"/>
      <c r="G114" s="67"/>
      <c r="H114" s="71"/>
      <c r="I114" s="72"/>
      <c r="J114" s="72"/>
      <c r="K114" s="35" t="s">
        <v>65</v>
      </c>
      <c r="L114" s="80">
        <v>114</v>
      </c>
      <c r="M114" s="80"/>
      <c r="N114" s="74"/>
      <c r="O114" s="82" t="s">
        <v>269</v>
      </c>
      <c r="P114" s="82">
        <v>1</v>
      </c>
      <c r="Q114" s="82" t="s">
        <v>270</v>
      </c>
      <c r="R114" s="82"/>
      <c r="S114" s="82"/>
      <c r="T114" s="81" t="str">
        <f>REPLACE(INDEX(GroupVertices[Group],MATCH(Edges[[#This Row],[Vertex 1]],GroupVertices[Vertex],0)),1,1,"")</f>
        <v>1</v>
      </c>
      <c r="U114" s="81" t="str">
        <f>REPLACE(INDEX(GroupVertices[Group],MATCH(Edges[[#This Row],[Vertex 2]],GroupVertices[Vertex],0)),1,1,"")</f>
        <v>5</v>
      </c>
      <c r="V114" s="35"/>
      <c r="W114" s="35"/>
      <c r="X114" s="35"/>
      <c r="Y114" s="35"/>
      <c r="Z114" s="35"/>
      <c r="AA114" s="35"/>
      <c r="AB114" s="35"/>
      <c r="AC114" s="35"/>
      <c r="AD114" s="35"/>
    </row>
    <row r="115" spans="1:30" ht="15">
      <c r="A115" s="66" t="s">
        <v>233</v>
      </c>
      <c r="B115" s="66" t="s">
        <v>237</v>
      </c>
      <c r="C115" s="67"/>
      <c r="D115" s="68">
        <v>1</v>
      </c>
      <c r="E115" s="69" t="s">
        <v>132</v>
      </c>
      <c r="F115" s="70"/>
      <c r="G115" s="67"/>
      <c r="H115" s="71"/>
      <c r="I115" s="72"/>
      <c r="J115" s="72"/>
      <c r="K115" s="35" t="s">
        <v>65</v>
      </c>
      <c r="L115" s="80">
        <v>115</v>
      </c>
      <c r="M115" s="80"/>
      <c r="N115" s="74"/>
      <c r="O115" s="82" t="s">
        <v>269</v>
      </c>
      <c r="P115" s="82">
        <v>1</v>
      </c>
      <c r="Q115" s="82" t="s">
        <v>270</v>
      </c>
      <c r="R115" s="82"/>
      <c r="S115" s="82"/>
      <c r="T115" s="81" t="str">
        <f>REPLACE(INDEX(GroupVertices[Group],MATCH(Edges[[#This Row],[Vertex 1]],GroupVertices[Vertex],0)),1,1,"")</f>
        <v>2</v>
      </c>
      <c r="U115" s="81" t="str">
        <f>REPLACE(INDEX(GroupVertices[Group],MATCH(Edges[[#This Row],[Vertex 2]],GroupVertices[Vertex],0)),1,1,"")</f>
        <v>2</v>
      </c>
      <c r="V115" s="35"/>
      <c r="W115" s="35"/>
      <c r="X115" s="35"/>
      <c r="Y115" s="35"/>
      <c r="Z115" s="35"/>
      <c r="AA115" s="35"/>
      <c r="AB115" s="35"/>
      <c r="AC115" s="35"/>
      <c r="AD115" s="35"/>
    </row>
    <row r="116" spans="1:30" ht="15">
      <c r="A116" s="66" t="s">
        <v>237</v>
      </c>
      <c r="B116" s="66" t="s">
        <v>242</v>
      </c>
      <c r="C116" s="67"/>
      <c r="D116" s="68">
        <v>1</v>
      </c>
      <c r="E116" s="69" t="s">
        <v>132</v>
      </c>
      <c r="F116" s="70"/>
      <c r="G116" s="67"/>
      <c r="H116" s="71"/>
      <c r="I116" s="72"/>
      <c r="J116" s="72"/>
      <c r="K116" s="35" t="s">
        <v>65</v>
      </c>
      <c r="L116" s="80">
        <v>116</v>
      </c>
      <c r="M116" s="80"/>
      <c r="N116" s="74"/>
      <c r="O116" s="82" t="s">
        <v>269</v>
      </c>
      <c r="P116" s="82">
        <v>1</v>
      </c>
      <c r="Q116" s="82" t="s">
        <v>270</v>
      </c>
      <c r="R116" s="82"/>
      <c r="S116" s="82"/>
      <c r="T116" s="81" t="str">
        <f>REPLACE(INDEX(GroupVertices[Group],MATCH(Edges[[#This Row],[Vertex 1]],GroupVertices[Vertex],0)),1,1,"")</f>
        <v>2</v>
      </c>
      <c r="U116" s="81" t="str">
        <f>REPLACE(INDEX(GroupVertices[Group],MATCH(Edges[[#This Row],[Vertex 2]],GroupVertices[Vertex],0)),1,1,"")</f>
        <v>3</v>
      </c>
      <c r="V116" s="35"/>
      <c r="W116" s="35"/>
      <c r="X116" s="35"/>
      <c r="Y116" s="35"/>
      <c r="Z116" s="35"/>
      <c r="AA116" s="35"/>
      <c r="AB116" s="35"/>
      <c r="AC116" s="35"/>
      <c r="AD116" s="35"/>
    </row>
    <row r="117" spans="1:30" ht="15">
      <c r="A117" s="66" t="s">
        <v>237</v>
      </c>
      <c r="B117" s="66" t="s">
        <v>221</v>
      </c>
      <c r="C117" s="67"/>
      <c r="D117" s="68">
        <v>1</v>
      </c>
      <c r="E117" s="69" t="s">
        <v>132</v>
      </c>
      <c r="F117" s="70"/>
      <c r="G117" s="67"/>
      <c r="H117" s="71"/>
      <c r="I117" s="72"/>
      <c r="J117" s="72"/>
      <c r="K117" s="35" t="s">
        <v>65</v>
      </c>
      <c r="L117" s="80">
        <v>117</v>
      </c>
      <c r="M117" s="80"/>
      <c r="N117" s="74"/>
      <c r="O117" s="82" t="s">
        <v>269</v>
      </c>
      <c r="P117" s="82">
        <v>1</v>
      </c>
      <c r="Q117" s="82" t="s">
        <v>270</v>
      </c>
      <c r="R117" s="82"/>
      <c r="S117" s="82"/>
      <c r="T117" s="81" t="str">
        <f>REPLACE(INDEX(GroupVertices[Group],MATCH(Edges[[#This Row],[Vertex 1]],GroupVertices[Vertex],0)),1,1,"")</f>
        <v>2</v>
      </c>
      <c r="U117" s="81" t="str">
        <f>REPLACE(INDEX(GroupVertices[Group],MATCH(Edges[[#This Row],[Vertex 2]],GroupVertices[Vertex],0)),1,1,"")</f>
        <v>1</v>
      </c>
      <c r="V117" s="35"/>
      <c r="W117" s="35"/>
      <c r="X117" s="35"/>
      <c r="Y117" s="35"/>
      <c r="Z117" s="35"/>
      <c r="AA117" s="35"/>
      <c r="AB117" s="35"/>
      <c r="AC117" s="35"/>
      <c r="AD117" s="35"/>
    </row>
    <row r="118" spans="1:30" ht="15">
      <c r="A118" s="66" t="s">
        <v>237</v>
      </c>
      <c r="B118" s="66" t="s">
        <v>243</v>
      </c>
      <c r="C118" s="67"/>
      <c r="D118" s="68">
        <v>1</v>
      </c>
      <c r="E118" s="69" t="s">
        <v>132</v>
      </c>
      <c r="F118" s="70"/>
      <c r="G118" s="67"/>
      <c r="H118" s="71"/>
      <c r="I118" s="72"/>
      <c r="J118" s="72"/>
      <c r="K118" s="35" t="s">
        <v>65</v>
      </c>
      <c r="L118" s="80">
        <v>118</v>
      </c>
      <c r="M118" s="80"/>
      <c r="N118" s="74"/>
      <c r="O118" s="82" t="s">
        <v>269</v>
      </c>
      <c r="P118" s="82">
        <v>1</v>
      </c>
      <c r="Q118" s="82" t="s">
        <v>270</v>
      </c>
      <c r="R118" s="82"/>
      <c r="S118" s="82"/>
      <c r="T118" s="81" t="str">
        <f>REPLACE(INDEX(GroupVertices[Group],MATCH(Edges[[#This Row],[Vertex 1]],GroupVertices[Vertex],0)),1,1,"")</f>
        <v>2</v>
      </c>
      <c r="U118" s="81" t="str">
        <f>REPLACE(INDEX(GroupVertices[Group],MATCH(Edges[[#This Row],[Vertex 2]],GroupVertices[Vertex],0)),1,1,"")</f>
        <v>3</v>
      </c>
      <c r="V118" s="35"/>
      <c r="W118" s="35"/>
      <c r="X118" s="35"/>
      <c r="Y118" s="35"/>
      <c r="Z118" s="35"/>
      <c r="AA118" s="35"/>
      <c r="AB118" s="35"/>
      <c r="AC118" s="35"/>
      <c r="AD118" s="35"/>
    </row>
    <row r="119" spans="1:30" ht="15">
      <c r="A119" s="66" t="s">
        <v>218</v>
      </c>
      <c r="B119" s="66" t="s">
        <v>237</v>
      </c>
      <c r="C119" s="67"/>
      <c r="D119" s="68">
        <v>1</v>
      </c>
      <c r="E119" s="69" t="s">
        <v>132</v>
      </c>
      <c r="F119" s="70"/>
      <c r="G119" s="67"/>
      <c r="H119" s="71"/>
      <c r="I119" s="72"/>
      <c r="J119" s="72"/>
      <c r="K119" s="35" t="s">
        <v>65</v>
      </c>
      <c r="L119" s="80">
        <v>119</v>
      </c>
      <c r="M119" s="80"/>
      <c r="N119" s="74"/>
      <c r="O119" s="82" t="s">
        <v>269</v>
      </c>
      <c r="P119" s="82">
        <v>1</v>
      </c>
      <c r="Q119" s="82" t="s">
        <v>270</v>
      </c>
      <c r="R119" s="82"/>
      <c r="S119" s="82"/>
      <c r="T119" s="81" t="str">
        <f>REPLACE(INDEX(GroupVertices[Group],MATCH(Edges[[#This Row],[Vertex 1]],GroupVertices[Vertex],0)),1,1,"")</f>
        <v>1</v>
      </c>
      <c r="U119" s="81" t="str">
        <f>REPLACE(INDEX(GroupVertices[Group],MATCH(Edges[[#This Row],[Vertex 2]],GroupVertices[Vertex],0)),1,1,"")</f>
        <v>2</v>
      </c>
      <c r="V119" s="35"/>
      <c r="W119" s="35"/>
      <c r="X119" s="35"/>
      <c r="Y119" s="35"/>
      <c r="Z119" s="35"/>
      <c r="AA119" s="35"/>
      <c r="AB119" s="35"/>
      <c r="AC119" s="35"/>
      <c r="AD119" s="35"/>
    </row>
    <row r="120" spans="1:30" ht="15">
      <c r="A120" s="66" t="s">
        <v>238</v>
      </c>
      <c r="B120" s="66" t="s">
        <v>237</v>
      </c>
      <c r="C120" s="67"/>
      <c r="D120" s="68">
        <v>1</v>
      </c>
      <c r="E120" s="69" t="s">
        <v>132</v>
      </c>
      <c r="F120" s="70"/>
      <c r="G120" s="67"/>
      <c r="H120" s="71"/>
      <c r="I120" s="72"/>
      <c r="J120" s="72"/>
      <c r="K120" s="35" t="s">
        <v>65</v>
      </c>
      <c r="L120" s="80">
        <v>120</v>
      </c>
      <c r="M120" s="80"/>
      <c r="N120" s="74"/>
      <c r="O120" s="82" t="s">
        <v>269</v>
      </c>
      <c r="P120" s="82">
        <v>1</v>
      </c>
      <c r="Q120" s="82" t="s">
        <v>270</v>
      </c>
      <c r="R120" s="82"/>
      <c r="S120" s="82"/>
      <c r="T120" s="81" t="str">
        <f>REPLACE(INDEX(GroupVertices[Group],MATCH(Edges[[#This Row],[Vertex 1]],GroupVertices[Vertex],0)),1,1,"")</f>
        <v>2</v>
      </c>
      <c r="U120" s="81" t="str">
        <f>REPLACE(INDEX(GroupVertices[Group],MATCH(Edges[[#This Row],[Vertex 2]],GroupVertices[Vertex],0)),1,1,"")</f>
        <v>2</v>
      </c>
      <c r="V120" s="35"/>
      <c r="W120" s="35"/>
      <c r="X120" s="35"/>
      <c r="Y120" s="35"/>
      <c r="Z120" s="35"/>
      <c r="AA120" s="35"/>
      <c r="AB120" s="35"/>
      <c r="AC120" s="35"/>
      <c r="AD120" s="35"/>
    </row>
    <row r="121" spans="1:30" ht="15">
      <c r="A121" s="66" t="s">
        <v>221</v>
      </c>
      <c r="B121" s="66" t="s">
        <v>238</v>
      </c>
      <c r="C121" s="67"/>
      <c r="D121" s="68">
        <v>1</v>
      </c>
      <c r="E121" s="69" t="s">
        <v>132</v>
      </c>
      <c r="F121" s="70"/>
      <c r="G121" s="67"/>
      <c r="H121" s="71"/>
      <c r="I121" s="72"/>
      <c r="J121" s="72"/>
      <c r="K121" s="35" t="s">
        <v>65</v>
      </c>
      <c r="L121" s="80">
        <v>121</v>
      </c>
      <c r="M121" s="80"/>
      <c r="N121" s="74"/>
      <c r="O121" s="82" t="s">
        <v>269</v>
      </c>
      <c r="P121" s="82">
        <v>1</v>
      </c>
      <c r="Q121" s="82" t="s">
        <v>270</v>
      </c>
      <c r="R121" s="82"/>
      <c r="S121" s="82"/>
      <c r="T121" s="81" t="str">
        <f>REPLACE(INDEX(GroupVertices[Group],MATCH(Edges[[#This Row],[Vertex 1]],GroupVertices[Vertex],0)),1,1,"")</f>
        <v>1</v>
      </c>
      <c r="U121" s="81" t="str">
        <f>REPLACE(INDEX(GroupVertices[Group],MATCH(Edges[[#This Row],[Vertex 2]],GroupVertices[Vertex],0)),1,1,"")</f>
        <v>2</v>
      </c>
      <c r="V121" s="35"/>
      <c r="W121" s="35"/>
      <c r="X121" s="35"/>
      <c r="Y121" s="35"/>
      <c r="Z121" s="35"/>
      <c r="AA121" s="35"/>
      <c r="AB121" s="35"/>
      <c r="AC121" s="35"/>
      <c r="AD121" s="35"/>
    </row>
    <row r="122" spans="1:30" ht="15">
      <c r="A122" s="66" t="s">
        <v>233</v>
      </c>
      <c r="B122" s="66" t="s">
        <v>238</v>
      </c>
      <c r="C122" s="67"/>
      <c r="D122" s="68">
        <v>1</v>
      </c>
      <c r="E122" s="69" t="s">
        <v>132</v>
      </c>
      <c r="F122" s="70"/>
      <c r="G122" s="67"/>
      <c r="H122" s="71"/>
      <c r="I122" s="72"/>
      <c r="J122" s="72"/>
      <c r="K122" s="35" t="s">
        <v>65</v>
      </c>
      <c r="L122" s="80">
        <v>122</v>
      </c>
      <c r="M122" s="80"/>
      <c r="N122" s="74"/>
      <c r="O122" s="82" t="s">
        <v>269</v>
      </c>
      <c r="P122" s="82">
        <v>1</v>
      </c>
      <c r="Q122" s="82" t="s">
        <v>270</v>
      </c>
      <c r="R122" s="82"/>
      <c r="S122" s="82"/>
      <c r="T122" s="81" t="str">
        <f>REPLACE(INDEX(GroupVertices[Group],MATCH(Edges[[#This Row],[Vertex 1]],GroupVertices[Vertex],0)),1,1,"")</f>
        <v>2</v>
      </c>
      <c r="U122" s="81" t="str">
        <f>REPLACE(INDEX(GroupVertices[Group],MATCH(Edges[[#This Row],[Vertex 2]],GroupVertices[Vertex],0)),1,1,"")</f>
        <v>2</v>
      </c>
      <c r="V122" s="35"/>
      <c r="W122" s="35"/>
      <c r="X122" s="35"/>
      <c r="Y122" s="35"/>
      <c r="Z122" s="35"/>
      <c r="AA122" s="35"/>
      <c r="AB122" s="35"/>
      <c r="AC122" s="35"/>
      <c r="AD122" s="35"/>
    </row>
    <row r="123" spans="1:30" ht="15">
      <c r="A123" s="66" t="s">
        <v>218</v>
      </c>
      <c r="B123" s="66" t="s">
        <v>238</v>
      </c>
      <c r="C123" s="67"/>
      <c r="D123" s="68">
        <v>1</v>
      </c>
      <c r="E123" s="69" t="s">
        <v>132</v>
      </c>
      <c r="F123" s="70"/>
      <c r="G123" s="67"/>
      <c r="H123" s="71"/>
      <c r="I123" s="72"/>
      <c r="J123" s="72"/>
      <c r="K123" s="35" t="s">
        <v>65</v>
      </c>
      <c r="L123" s="80">
        <v>123</v>
      </c>
      <c r="M123" s="80"/>
      <c r="N123" s="74"/>
      <c r="O123" s="82" t="s">
        <v>269</v>
      </c>
      <c r="P123" s="82">
        <v>1</v>
      </c>
      <c r="Q123" s="82" t="s">
        <v>270</v>
      </c>
      <c r="R123" s="82"/>
      <c r="S123" s="82"/>
      <c r="T123" s="81" t="str">
        <f>REPLACE(INDEX(GroupVertices[Group],MATCH(Edges[[#This Row],[Vertex 1]],GroupVertices[Vertex],0)),1,1,"")</f>
        <v>1</v>
      </c>
      <c r="U123" s="81" t="str">
        <f>REPLACE(INDEX(GroupVertices[Group],MATCH(Edges[[#This Row],[Vertex 2]],GroupVertices[Vertex],0)),1,1,"")</f>
        <v>2</v>
      </c>
      <c r="V123" s="35"/>
      <c r="W123" s="35"/>
      <c r="X123" s="35"/>
      <c r="Y123" s="35"/>
      <c r="Z123" s="35"/>
      <c r="AA123" s="35"/>
      <c r="AB123" s="35"/>
      <c r="AC123" s="35"/>
      <c r="AD123" s="35"/>
    </row>
    <row r="124" spans="1:30" ht="15">
      <c r="A124" s="66" t="s">
        <v>224</v>
      </c>
      <c r="B124" s="66" t="s">
        <v>220</v>
      </c>
      <c r="C124" s="67"/>
      <c r="D124" s="68">
        <v>1</v>
      </c>
      <c r="E124" s="69" t="s">
        <v>132</v>
      </c>
      <c r="F124" s="70"/>
      <c r="G124" s="67"/>
      <c r="H124" s="71"/>
      <c r="I124" s="72"/>
      <c r="J124" s="72"/>
      <c r="K124" s="35" t="s">
        <v>65</v>
      </c>
      <c r="L124" s="80">
        <v>124</v>
      </c>
      <c r="M124" s="80"/>
      <c r="N124" s="74"/>
      <c r="O124" s="82" t="s">
        <v>269</v>
      </c>
      <c r="P124" s="82">
        <v>1</v>
      </c>
      <c r="Q124" s="82" t="s">
        <v>270</v>
      </c>
      <c r="R124" s="82"/>
      <c r="S124" s="82"/>
      <c r="T124" s="81" t="str">
        <f>REPLACE(INDEX(GroupVertices[Group],MATCH(Edges[[#This Row],[Vertex 1]],GroupVertices[Vertex],0)),1,1,"")</f>
        <v>3</v>
      </c>
      <c r="U124" s="81" t="str">
        <f>REPLACE(INDEX(GroupVertices[Group],MATCH(Edges[[#This Row],[Vertex 2]],GroupVertices[Vertex],0)),1,1,"")</f>
        <v>4</v>
      </c>
      <c r="V124" s="35"/>
      <c r="W124" s="35"/>
      <c r="X124" s="35"/>
      <c r="Y124" s="35"/>
      <c r="Z124" s="35"/>
      <c r="AA124" s="35"/>
      <c r="AB124" s="35"/>
      <c r="AC124" s="35"/>
      <c r="AD124" s="35"/>
    </row>
    <row r="125" spans="1:30" ht="15">
      <c r="A125" s="66" t="s">
        <v>220</v>
      </c>
      <c r="B125" s="66" t="s">
        <v>227</v>
      </c>
      <c r="C125" s="67"/>
      <c r="D125" s="68">
        <v>1</v>
      </c>
      <c r="E125" s="69" t="s">
        <v>132</v>
      </c>
      <c r="F125" s="70"/>
      <c r="G125" s="67"/>
      <c r="H125" s="71"/>
      <c r="I125" s="72"/>
      <c r="J125" s="72"/>
      <c r="K125" s="35" t="s">
        <v>66</v>
      </c>
      <c r="L125" s="80">
        <v>125</v>
      </c>
      <c r="M125" s="80"/>
      <c r="N125" s="74"/>
      <c r="O125" s="82" t="s">
        <v>269</v>
      </c>
      <c r="P125" s="82">
        <v>1</v>
      </c>
      <c r="Q125" s="82" t="s">
        <v>270</v>
      </c>
      <c r="R125" s="82"/>
      <c r="S125" s="82"/>
      <c r="T125" s="81" t="str">
        <f>REPLACE(INDEX(GroupVertices[Group],MATCH(Edges[[#This Row],[Vertex 1]],GroupVertices[Vertex],0)),1,1,"")</f>
        <v>4</v>
      </c>
      <c r="U125" s="81" t="str">
        <f>REPLACE(INDEX(GroupVertices[Group],MATCH(Edges[[#This Row],[Vertex 2]],GroupVertices[Vertex],0)),1,1,"")</f>
        <v>3</v>
      </c>
      <c r="V125" s="35"/>
      <c r="W125" s="35"/>
      <c r="X125" s="35"/>
      <c r="Y125" s="35"/>
      <c r="Z125" s="35"/>
      <c r="AA125" s="35"/>
      <c r="AB125" s="35"/>
      <c r="AC125" s="35"/>
      <c r="AD125" s="35"/>
    </row>
    <row r="126" spans="1:30" ht="15">
      <c r="A126" s="66" t="s">
        <v>218</v>
      </c>
      <c r="B126" s="66" t="s">
        <v>220</v>
      </c>
      <c r="C126" s="67"/>
      <c r="D126" s="68">
        <v>1</v>
      </c>
      <c r="E126" s="69" t="s">
        <v>132</v>
      </c>
      <c r="F126" s="70"/>
      <c r="G126" s="67"/>
      <c r="H126" s="71"/>
      <c r="I126" s="72"/>
      <c r="J126" s="72"/>
      <c r="K126" s="35" t="s">
        <v>65</v>
      </c>
      <c r="L126" s="80">
        <v>126</v>
      </c>
      <c r="M126" s="80"/>
      <c r="N126" s="74"/>
      <c r="O126" s="82" t="s">
        <v>269</v>
      </c>
      <c r="P126" s="82">
        <v>1</v>
      </c>
      <c r="Q126" s="82" t="s">
        <v>270</v>
      </c>
      <c r="R126" s="82"/>
      <c r="S126" s="82"/>
      <c r="T126" s="81" t="str">
        <f>REPLACE(INDEX(GroupVertices[Group],MATCH(Edges[[#This Row],[Vertex 1]],GroupVertices[Vertex],0)),1,1,"")</f>
        <v>1</v>
      </c>
      <c r="U126" s="81" t="str">
        <f>REPLACE(INDEX(GroupVertices[Group],MATCH(Edges[[#This Row],[Vertex 2]],GroupVertices[Vertex],0)),1,1,"")</f>
        <v>4</v>
      </c>
      <c r="V126" s="35"/>
      <c r="W126" s="35"/>
      <c r="X126" s="35"/>
      <c r="Y126" s="35"/>
      <c r="Z126" s="35"/>
      <c r="AA126" s="35"/>
      <c r="AB126" s="35"/>
      <c r="AC126" s="35"/>
      <c r="AD126" s="35"/>
    </row>
    <row r="127" spans="1:30" ht="15">
      <c r="A127" s="66" t="s">
        <v>239</v>
      </c>
      <c r="B127" s="66" t="s">
        <v>220</v>
      </c>
      <c r="C127" s="67"/>
      <c r="D127" s="68">
        <v>1</v>
      </c>
      <c r="E127" s="69" t="s">
        <v>132</v>
      </c>
      <c r="F127" s="70"/>
      <c r="G127" s="67"/>
      <c r="H127" s="71"/>
      <c r="I127" s="72"/>
      <c r="J127" s="72"/>
      <c r="K127" s="35" t="s">
        <v>65</v>
      </c>
      <c r="L127" s="80">
        <v>127</v>
      </c>
      <c r="M127" s="80"/>
      <c r="N127" s="74"/>
      <c r="O127" s="82" t="s">
        <v>269</v>
      </c>
      <c r="P127" s="82">
        <v>1</v>
      </c>
      <c r="Q127" s="82" t="s">
        <v>270</v>
      </c>
      <c r="R127" s="82"/>
      <c r="S127" s="82"/>
      <c r="T127" s="81" t="str">
        <f>REPLACE(INDEX(GroupVertices[Group],MATCH(Edges[[#This Row],[Vertex 1]],GroupVertices[Vertex],0)),1,1,"")</f>
        <v>4</v>
      </c>
      <c r="U127" s="81" t="str">
        <f>REPLACE(INDEX(GroupVertices[Group],MATCH(Edges[[#This Row],[Vertex 2]],GroupVertices[Vertex],0)),1,1,"")</f>
        <v>4</v>
      </c>
      <c r="V127" s="35"/>
      <c r="W127" s="35"/>
      <c r="X127" s="35"/>
      <c r="Y127" s="35"/>
      <c r="Z127" s="35"/>
      <c r="AA127" s="35"/>
      <c r="AB127" s="35"/>
      <c r="AC127" s="35"/>
      <c r="AD127" s="35"/>
    </row>
    <row r="128" spans="1:30" ht="15">
      <c r="A128" s="66" t="s">
        <v>221</v>
      </c>
      <c r="B128" s="66" t="s">
        <v>220</v>
      </c>
      <c r="C128" s="67"/>
      <c r="D128" s="68">
        <v>1</v>
      </c>
      <c r="E128" s="69" t="s">
        <v>132</v>
      </c>
      <c r="F128" s="70"/>
      <c r="G128" s="67"/>
      <c r="H128" s="71"/>
      <c r="I128" s="72"/>
      <c r="J128" s="72"/>
      <c r="K128" s="35" t="s">
        <v>65</v>
      </c>
      <c r="L128" s="80">
        <v>128</v>
      </c>
      <c r="M128" s="80"/>
      <c r="N128" s="74"/>
      <c r="O128" s="82" t="s">
        <v>269</v>
      </c>
      <c r="P128" s="82">
        <v>1</v>
      </c>
      <c r="Q128" s="82" t="s">
        <v>270</v>
      </c>
      <c r="R128" s="82"/>
      <c r="S128" s="82"/>
      <c r="T128" s="81" t="str">
        <f>REPLACE(INDEX(GroupVertices[Group],MATCH(Edges[[#This Row],[Vertex 1]],GroupVertices[Vertex],0)),1,1,"")</f>
        <v>1</v>
      </c>
      <c r="U128" s="81" t="str">
        <f>REPLACE(INDEX(GroupVertices[Group],MATCH(Edges[[#This Row],[Vertex 2]],GroupVertices[Vertex],0)),1,1,"")</f>
        <v>4</v>
      </c>
      <c r="V128" s="35"/>
      <c r="W128" s="35"/>
      <c r="X128" s="35"/>
      <c r="Y128" s="35"/>
      <c r="Z128" s="35"/>
      <c r="AA128" s="35"/>
      <c r="AB128" s="35"/>
      <c r="AC128" s="35"/>
      <c r="AD128" s="35"/>
    </row>
    <row r="129" spans="1:30" ht="15">
      <c r="A129" s="66" t="s">
        <v>227</v>
      </c>
      <c r="B129" s="66" t="s">
        <v>220</v>
      </c>
      <c r="C129" s="67"/>
      <c r="D129" s="68">
        <v>1</v>
      </c>
      <c r="E129" s="69" t="s">
        <v>132</v>
      </c>
      <c r="F129" s="70"/>
      <c r="G129" s="67"/>
      <c r="H129" s="71"/>
      <c r="I129" s="72"/>
      <c r="J129" s="72"/>
      <c r="K129" s="35" t="s">
        <v>66</v>
      </c>
      <c r="L129" s="80">
        <v>129</v>
      </c>
      <c r="M129" s="80"/>
      <c r="N129" s="74"/>
      <c r="O129" s="82" t="s">
        <v>269</v>
      </c>
      <c r="P129" s="82">
        <v>1</v>
      </c>
      <c r="Q129" s="82" t="s">
        <v>270</v>
      </c>
      <c r="R129" s="82"/>
      <c r="S129" s="82"/>
      <c r="T129" s="81" t="str">
        <f>REPLACE(INDEX(GroupVertices[Group],MATCH(Edges[[#This Row],[Vertex 1]],GroupVertices[Vertex],0)),1,1,"")</f>
        <v>3</v>
      </c>
      <c r="U129" s="81" t="str">
        <f>REPLACE(INDEX(GroupVertices[Group],MATCH(Edges[[#This Row],[Vertex 2]],GroupVertices[Vertex],0)),1,1,"")</f>
        <v>4</v>
      </c>
      <c r="V129" s="35"/>
      <c r="W129" s="35"/>
      <c r="X129" s="35"/>
      <c r="Y129" s="35"/>
      <c r="Z129" s="35"/>
      <c r="AA129" s="35"/>
      <c r="AB129" s="35"/>
      <c r="AC129" s="35"/>
      <c r="AD129" s="35"/>
    </row>
    <row r="130" spans="1:30" ht="15">
      <c r="A130" s="66" t="s">
        <v>240</v>
      </c>
      <c r="B130" s="66" t="s">
        <v>220</v>
      </c>
      <c r="C130" s="67"/>
      <c r="D130" s="68">
        <v>1</v>
      </c>
      <c r="E130" s="69" t="s">
        <v>132</v>
      </c>
      <c r="F130" s="70"/>
      <c r="G130" s="67"/>
      <c r="H130" s="71"/>
      <c r="I130" s="72"/>
      <c r="J130" s="72"/>
      <c r="K130" s="35" t="s">
        <v>65</v>
      </c>
      <c r="L130" s="80">
        <v>130</v>
      </c>
      <c r="M130" s="80"/>
      <c r="N130" s="74"/>
      <c r="O130" s="82" t="s">
        <v>269</v>
      </c>
      <c r="P130" s="82">
        <v>1</v>
      </c>
      <c r="Q130" s="82" t="s">
        <v>270</v>
      </c>
      <c r="R130" s="82"/>
      <c r="S130" s="82"/>
      <c r="T130" s="81" t="str">
        <f>REPLACE(INDEX(GroupVertices[Group],MATCH(Edges[[#This Row],[Vertex 1]],GroupVertices[Vertex],0)),1,1,"")</f>
        <v>2</v>
      </c>
      <c r="U130" s="81" t="str">
        <f>REPLACE(INDEX(GroupVertices[Group],MATCH(Edges[[#This Row],[Vertex 2]],GroupVertices[Vertex],0)),1,1,"")</f>
        <v>4</v>
      </c>
      <c r="V130" s="35"/>
      <c r="W130" s="35"/>
      <c r="X130" s="35"/>
      <c r="Y130" s="35"/>
      <c r="Z130" s="35"/>
      <c r="AA130" s="35"/>
      <c r="AB130" s="35"/>
      <c r="AC130" s="35"/>
      <c r="AD130" s="35"/>
    </row>
    <row r="131" spans="1:30" ht="15">
      <c r="A131" s="66" t="s">
        <v>239</v>
      </c>
      <c r="B131" s="66" t="s">
        <v>221</v>
      </c>
      <c r="C131" s="67"/>
      <c r="D131" s="68">
        <v>1</v>
      </c>
      <c r="E131" s="69" t="s">
        <v>132</v>
      </c>
      <c r="F131" s="70"/>
      <c r="G131" s="67"/>
      <c r="H131" s="71"/>
      <c r="I131" s="72"/>
      <c r="J131" s="72"/>
      <c r="K131" s="35" t="s">
        <v>65</v>
      </c>
      <c r="L131" s="80">
        <v>131</v>
      </c>
      <c r="M131" s="80"/>
      <c r="N131" s="74"/>
      <c r="O131" s="82" t="s">
        <v>269</v>
      </c>
      <c r="P131" s="82">
        <v>1</v>
      </c>
      <c r="Q131" s="82" t="s">
        <v>270</v>
      </c>
      <c r="R131" s="82"/>
      <c r="S131" s="82"/>
      <c r="T131" s="81" t="str">
        <f>REPLACE(INDEX(GroupVertices[Group],MATCH(Edges[[#This Row],[Vertex 1]],GroupVertices[Vertex],0)),1,1,"")</f>
        <v>4</v>
      </c>
      <c r="U131" s="81" t="str">
        <f>REPLACE(INDEX(GroupVertices[Group],MATCH(Edges[[#This Row],[Vertex 2]],GroupVertices[Vertex],0)),1,1,"")</f>
        <v>1</v>
      </c>
      <c r="V131" s="35"/>
      <c r="W131" s="35"/>
      <c r="X131" s="35"/>
      <c r="Y131" s="35"/>
      <c r="Z131" s="35"/>
      <c r="AA131" s="35"/>
      <c r="AB131" s="35"/>
      <c r="AC131" s="35"/>
      <c r="AD131" s="35"/>
    </row>
    <row r="132" spans="1:30" ht="15">
      <c r="A132" s="66" t="s">
        <v>239</v>
      </c>
      <c r="B132" s="66" t="s">
        <v>227</v>
      </c>
      <c r="C132" s="67"/>
      <c r="D132" s="68">
        <v>1</v>
      </c>
      <c r="E132" s="69" t="s">
        <v>132</v>
      </c>
      <c r="F132" s="70"/>
      <c r="G132" s="67"/>
      <c r="H132" s="71"/>
      <c r="I132" s="72"/>
      <c r="J132" s="72"/>
      <c r="K132" s="35" t="s">
        <v>66</v>
      </c>
      <c r="L132" s="80">
        <v>132</v>
      </c>
      <c r="M132" s="80"/>
      <c r="N132" s="74"/>
      <c r="O132" s="82" t="s">
        <v>269</v>
      </c>
      <c r="P132" s="82">
        <v>1</v>
      </c>
      <c r="Q132" s="82" t="s">
        <v>270</v>
      </c>
      <c r="R132" s="82"/>
      <c r="S132" s="82"/>
      <c r="T132" s="81" t="str">
        <f>REPLACE(INDEX(GroupVertices[Group],MATCH(Edges[[#This Row],[Vertex 1]],GroupVertices[Vertex],0)),1,1,"")</f>
        <v>4</v>
      </c>
      <c r="U132" s="81" t="str">
        <f>REPLACE(INDEX(GroupVertices[Group],MATCH(Edges[[#This Row],[Vertex 2]],GroupVertices[Vertex],0)),1,1,"")</f>
        <v>3</v>
      </c>
      <c r="V132" s="35"/>
      <c r="W132" s="35"/>
      <c r="X132" s="35"/>
      <c r="Y132" s="35"/>
      <c r="Z132" s="35"/>
      <c r="AA132" s="35"/>
      <c r="AB132" s="35"/>
      <c r="AC132" s="35"/>
      <c r="AD132" s="35"/>
    </row>
    <row r="133" spans="1:30" ht="15">
      <c r="A133" s="66" t="s">
        <v>239</v>
      </c>
      <c r="B133" s="66" t="s">
        <v>243</v>
      </c>
      <c r="C133" s="67"/>
      <c r="D133" s="68">
        <v>1</v>
      </c>
      <c r="E133" s="69" t="s">
        <v>132</v>
      </c>
      <c r="F133" s="70"/>
      <c r="G133" s="67"/>
      <c r="H133" s="71"/>
      <c r="I133" s="72"/>
      <c r="J133" s="72"/>
      <c r="K133" s="35" t="s">
        <v>65</v>
      </c>
      <c r="L133" s="80">
        <v>133</v>
      </c>
      <c r="M133" s="80"/>
      <c r="N133" s="74"/>
      <c r="O133" s="82" t="s">
        <v>269</v>
      </c>
      <c r="P133" s="82">
        <v>1</v>
      </c>
      <c r="Q133" s="82" t="s">
        <v>270</v>
      </c>
      <c r="R133" s="82"/>
      <c r="S133" s="82"/>
      <c r="T133" s="81" t="str">
        <f>REPLACE(INDEX(GroupVertices[Group],MATCH(Edges[[#This Row],[Vertex 1]],GroupVertices[Vertex],0)),1,1,"")</f>
        <v>4</v>
      </c>
      <c r="U133" s="81" t="str">
        <f>REPLACE(INDEX(GroupVertices[Group],MATCH(Edges[[#This Row],[Vertex 2]],GroupVertices[Vertex],0)),1,1,"")</f>
        <v>3</v>
      </c>
      <c r="V133" s="35"/>
      <c r="W133" s="35"/>
      <c r="X133" s="35"/>
      <c r="Y133" s="35"/>
      <c r="Z133" s="35"/>
      <c r="AA133" s="35"/>
      <c r="AB133" s="35"/>
      <c r="AC133" s="35"/>
      <c r="AD133" s="35"/>
    </row>
    <row r="134" spans="1:30" ht="15">
      <c r="A134" s="66" t="s">
        <v>218</v>
      </c>
      <c r="B134" s="66" t="s">
        <v>239</v>
      </c>
      <c r="C134" s="67"/>
      <c r="D134" s="68">
        <v>1</v>
      </c>
      <c r="E134" s="69" t="s">
        <v>132</v>
      </c>
      <c r="F134" s="70"/>
      <c r="G134" s="67"/>
      <c r="H134" s="71"/>
      <c r="I134" s="72"/>
      <c r="J134" s="72"/>
      <c r="K134" s="35" t="s">
        <v>65</v>
      </c>
      <c r="L134" s="80">
        <v>134</v>
      </c>
      <c r="M134" s="80"/>
      <c r="N134" s="74"/>
      <c r="O134" s="82" t="s">
        <v>269</v>
      </c>
      <c r="P134" s="82">
        <v>1</v>
      </c>
      <c r="Q134" s="82" t="s">
        <v>270</v>
      </c>
      <c r="R134" s="82"/>
      <c r="S134" s="82"/>
      <c r="T134" s="81" t="str">
        <f>REPLACE(INDEX(GroupVertices[Group],MATCH(Edges[[#This Row],[Vertex 1]],GroupVertices[Vertex],0)),1,1,"")</f>
        <v>1</v>
      </c>
      <c r="U134" s="81" t="str">
        <f>REPLACE(INDEX(GroupVertices[Group],MATCH(Edges[[#This Row],[Vertex 2]],GroupVertices[Vertex],0)),1,1,"")</f>
        <v>4</v>
      </c>
      <c r="V134" s="35"/>
      <c r="W134" s="35"/>
      <c r="X134" s="35"/>
      <c r="Y134" s="35"/>
      <c r="Z134" s="35"/>
      <c r="AA134" s="35"/>
      <c r="AB134" s="35"/>
      <c r="AC134" s="35"/>
      <c r="AD134" s="35"/>
    </row>
    <row r="135" spans="1:30" ht="15">
      <c r="A135" s="66" t="s">
        <v>227</v>
      </c>
      <c r="B135" s="66" t="s">
        <v>239</v>
      </c>
      <c r="C135" s="67"/>
      <c r="D135" s="68">
        <v>1</v>
      </c>
      <c r="E135" s="69" t="s">
        <v>132</v>
      </c>
      <c r="F135" s="70"/>
      <c r="G135" s="67"/>
      <c r="H135" s="71"/>
      <c r="I135" s="72"/>
      <c r="J135" s="72"/>
      <c r="K135" s="35" t="s">
        <v>66</v>
      </c>
      <c r="L135" s="80">
        <v>135</v>
      </c>
      <c r="M135" s="80"/>
      <c r="N135" s="74"/>
      <c r="O135" s="82" t="s">
        <v>269</v>
      </c>
      <c r="P135" s="82">
        <v>1</v>
      </c>
      <c r="Q135" s="82" t="s">
        <v>270</v>
      </c>
      <c r="R135" s="82"/>
      <c r="S135" s="82"/>
      <c r="T135" s="81" t="str">
        <f>REPLACE(INDEX(GroupVertices[Group],MATCH(Edges[[#This Row],[Vertex 1]],GroupVertices[Vertex],0)),1,1,"")</f>
        <v>3</v>
      </c>
      <c r="U135" s="81" t="str">
        <f>REPLACE(INDEX(GroupVertices[Group],MATCH(Edges[[#This Row],[Vertex 2]],GroupVertices[Vertex],0)),1,1,"")</f>
        <v>4</v>
      </c>
      <c r="V135" s="35"/>
      <c r="W135" s="35"/>
      <c r="X135" s="35"/>
      <c r="Y135" s="35"/>
      <c r="Z135" s="35"/>
      <c r="AA135" s="35"/>
      <c r="AB135" s="35"/>
      <c r="AC135" s="35"/>
      <c r="AD135" s="35"/>
    </row>
    <row r="136" spans="1:30" ht="15">
      <c r="A136" s="66" t="s">
        <v>241</v>
      </c>
      <c r="B136" s="66" t="s">
        <v>239</v>
      </c>
      <c r="C136" s="67"/>
      <c r="D136" s="68">
        <v>1</v>
      </c>
      <c r="E136" s="69" t="s">
        <v>132</v>
      </c>
      <c r="F136" s="70"/>
      <c r="G136" s="67"/>
      <c r="H136" s="71"/>
      <c r="I136" s="72"/>
      <c r="J136" s="72"/>
      <c r="K136" s="35" t="s">
        <v>65</v>
      </c>
      <c r="L136" s="80">
        <v>136</v>
      </c>
      <c r="M136" s="80"/>
      <c r="N136" s="74"/>
      <c r="O136" s="82" t="s">
        <v>269</v>
      </c>
      <c r="P136" s="82">
        <v>1</v>
      </c>
      <c r="Q136" s="82" t="s">
        <v>270</v>
      </c>
      <c r="R136" s="82"/>
      <c r="S136" s="82"/>
      <c r="T136" s="81" t="str">
        <f>REPLACE(INDEX(GroupVertices[Group],MATCH(Edges[[#This Row],[Vertex 1]],GroupVertices[Vertex],0)),1,1,"")</f>
        <v>4</v>
      </c>
      <c r="U136" s="81" t="str">
        <f>REPLACE(INDEX(GroupVertices[Group],MATCH(Edges[[#This Row],[Vertex 2]],GroupVertices[Vertex],0)),1,1,"")</f>
        <v>4</v>
      </c>
      <c r="V136" s="35"/>
      <c r="W136" s="35"/>
      <c r="X136" s="35"/>
      <c r="Y136" s="35"/>
      <c r="Z136" s="35"/>
      <c r="AA136" s="35"/>
      <c r="AB136" s="35"/>
      <c r="AC136" s="35"/>
      <c r="AD136" s="35"/>
    </row>
    <row r="137" spans="1:30" ht="15">
      <c r="A137" s="66" t="s">
        <v>240</v>
      </c>
      <c r="B137" s="66" t="s">
        <v>239</v>
      </c>
      <c r="C137" s="67"/>
      <c r="D137" s="68">
        <v>1</v>
      </c>
      <c r="E137" s="69" t="s">
        <v>132</v>
      </c>
      <c r="F137" s="70"/>
      <c r="G137" s="67"/>
      <c r="H137" s="71"/>
      <c r="I137" s="72"/>
      <c r="J137" s="72"/>
      <c r="K137" s="35" t="s">
        <v>65</v>
      </c>
      <c r="L137" s="80">
        <v>137</v>
      </c>
      <c r="M137" s="80"/>
      <c r="N137" s="74"/>
      <c r="O137" s="82" t="s">
        <v>269</v>
      </c>
      <c r="P137" s="82">
        <v>1</v>
      </c>
      <c r="Q137" s="82" t="s">
        <v>270</v>
      </c>
      <c r="R137" s="82"/>
      <c r="S137" s="82"/>
      <c r="T137" s="81" t="str">
        <f>REPLACE(INDEX(GroupVertices[Group],MATCH(Edges[[#This Row],[Vertex 1]],GroupVertices[Vertex],0)),1,1,"")</f>
        <v>2</v>
      </c>
      <c r="U137" s="81" t="str">
        <f>REPLACE(INDEX(GroupVertices[Group],MATCH(Edges[[#This Row],[Vertex 2]],GroupVertices[Vertex],0)),1,1,"")</f>
        <v>4</v>
      </c>
      <c r="V137" s="35"/>
      <c r="W137" s="35"/>
      <c r="X137" s="35"/>
      <c r="Y137" s="35"/>
      <c r="Z137" s="35"/>
      <c r="AA137" s="35"/>
      <c r="AB137" s="35"/>
      <c r="AC137" s="35"/>
      <c r="AD137" s="35"/>
    </row>
    <row r="138" spans="1:30" ht="15">
      <c r="A138" s="66" t="s">
        <v>224</v>
      </c>
      <c r="B138" s="66" t="s">
        <v>243</v>
      </c>
      <c r="C138" s="67"/>
      <c r="D138" s="68">
        <v>1</v>
      </c>
      <c r="E138" s="69" t="s">
        <v>132</v>
      </c>
      <c r="F138" s="70"/>
      <c r="G138" s="67"/>
      <c r="H138" s="71"/>
      <c r="I138" s="72"/>
      <c r="J138" s="72"/>
      <c r="K138" s="35" t="s">
        <v>65</v>
      </c>
      <c r="L138" s="80">
        <v>138</v>
      </c>
      <c r="M138" s="80"/>
      <c r="N138" s="74"/>
      <c r="O138" s="82" t="s">
        <v>269</v>
      </c>
      <c r="P138" s="82">
        <v>1</v>
      </c>
      <c r="Q138" s="82" t="s">
        <v>270</v>
      </c>
      <c r="R138" s="82"/>
      <c r="S138" s="82"/>
      <c r="T138" s="81" t="str">
        <f>REPLACE(INDEX(GroupVertices[Group],MATCH(Edges[[#This Row],[Vertex 1]],GroupVertices[Vertex],0)),1,1,"")</f>
        <v>3</v>
      </c>
      <c r="U138" s="81" t="str">
        <f>REPLACE(INDEX(GroupVertices[Group],MATCH(Edges[[#This Row],[Vertex 2]],GroupVertices[Vertex],0)),1,1,"")</f>
        <v>3</v>
      </c>
      <c r="V138" s="35"/>
      <c r="W138" s="35"/>
      <c r="X138" s="35"/>
      <c r="Y138" s="35"/>
      <c r="Z138" s="35"/>
      <c r="AA138" s="35"/>
      <c r="AB138" s="35"/>
      <c r="AC138" s="35"/>
      <c r="AD138" s="35"/>
    </row>
    <row r="139" spans="1:30" ht="15">
      <c r="A139" s="66" t="s">
        <v>242</v>
      </c>
      <c r="B139" s="66" t="s">
        <v>243</v>
      </c>
      <c r="C139" s="67"/>
      <c r="D139" s="68">
        <v>1</v>
      </c>
      <c r="E139" s="69" t="s">
        <v>132</v>
      </c>
      <c r="F139" s="70"/>
      <c r="G139" s="67"/>
      <c r="H139" s="71"/>
      <c r="I139" s="72"/>
      <c r="J139" s="72"/>
      <c r="K139" s="35" t="s">
        <v>65</v>
      </c>
      <c r="L139" s="80">
        <v>139</v>
      </c>
      <c r="M139" s="80"/>
      <c r="N139" s="74"/>
      <c r="O139" s="82" t="s">
        <v>269</v>
      </c>
      <c r="P139" s="82">
        <v>1</v>
      </c>
      <c r="Q139" s="82" t="s">
        <v>270</v>
      </c>
      <c r="R139" s="82"/>
      <c r="S139" s="82"/>
      <c r="T139" s="81" t="str">
        <f>REPLACE(INDEX(GroupVertices[Group],MATCH(Edges[[#This Row],[Vertex 1]],GroupVertices[Vertex],0)),1,1,"")</f>
        <v>3</v>
      </c>
      <c r="U139" s="81" t="str">
        <f>REPLACE(INDEX(GroupVertices[Group],MATCH(Edges[[#This Row],[Vertex 2]],GroupVertices[Vertex],0)),1,1,"")</f>
        <v>3</v>
      </c>
      <c r="V139" s="35"/>
      <c r="W139" s="35"/>
      <c r="X139" s="35"/>
      <c r="Y139" s="35"/>
      <c r="Z139" s="35"/>
      <c r="AA139" s="35"/>
      <c r="AB139" s="35"/>
      <c r="AC139" s="35"/>
      <c r="AD139" s="35"/>
    </row>
    <row r="140" spans="1:30" ht="15">
      <c r="A140" s="66" t="s">
        <v>221</v>
      </c>
      <c r="B140" s="66" t="s">
        <v>243</v>
      </c>
      <c r="C140" s="67"/>
      <c r="D140" s="68">
        <v>1</v>
      </c>
      <c r="E140" s="69" t="s">
        <v>132</v>
      </c>
      <c r="F140" s="70"/>
      <c r="G140" s="67"/>
      <c r="H140" s="71"/>
      <c r="I140" s="72"/>
      <c r="J140" s="72"/>
      <c r="K140" s="35" t="s">
        <v>65</v>
      </c>
      <c r="L140" s="80">
        <v>140</v>
      </c>
      <c r="M140" s="80"/>
      <c r="N140" s="74"/>
      <c r="O140" s="82" t="s">
        <v>269</v>
      </c>
      <c r="P140" s="82">
        <v>1</v>
      </c>
      <c r="Q140" s="82" t="s">
        <v>270</v>
      </c>
      <c r="R140" s="82"/>
      <c r="S140" s="82"/>
      <c r="T140" s="81" t="str">
        <f>REPLACE(INDEX(GroupVertices[Group],MATCH(Edges[[#This Row],[Vertex 1]],GroupVertices[Vertex],0)),1,1,"")</f>
        <v>1</v>
      </c>
      <c r="U140" s="81" t="str">
        <f>REPLACE(INDEX(GroupVertices[Group],MATCH(Edges[[#This Row],[Vertex 2]],GroupVertices[Vertex],0)),1,1,"")</f>
        <v>3</v>
      </c>
      <c r="V140" s="35"/>
      <c r="W140" s="35"/>
      <c r="X140" s="35"/>
      <c r="Y140" s="35"/>
      <c r="Z140" s="35"/>
      <c r="AA140" s="35"/>
      <c r="AB140" s="35"/>
      <c r="AC140" s="35"/>
      <c r="AD140" s="35"/>
    </row>
    <row r="141" spans="1:30" ht="15">
      <c r="A141" s="66" t="s">
        <v>227</v>
      </c>
      <c r="B141" s="66" t="s">
        <v>243</v>
      </c>
      <c r="C141" s="67"/>
      <c r="D141" s="68">
        <v>1</v>
      </c>
      <c r="E141" s="69" t="s">
        <v>132</v>
      </c>
      <c r="F141" s="70"/>
      <c r="G141" s="67"/>
      <c r="H141" s="71"/>
      <c r="I141" s="72"/>
      <c r="J141" s="72"/>
      <c r="K141" s="35" t="s">
        <v>66</v>
      </c>
      <c r="L141" s="80">
        <v>141</v>
      </c>
      <c r="M141" s="80"/>
      <c r="N141" s="74"/>
      <c r="O141" s="82" t="s">
        <v>269</v>
      </c>
      <c r="P141" s="82">
        <v>1</v>
      </c>
      <c r="Q141" s="82" t="s">
        <v>270</v>
      </c>
      <c r="R141" s="82"/>
      <c r="S141" s="82"/>
      <c r="T141" s="81" t="str">
        <f>REPLACE(INDEX(GroupVertices[Group],MATCH(Edges[[#This Row],[Vertex 1]],GroupVertices[Vertex],0)),1,1,"")</f>
        <v>3</v>
      </c>
      <c r="U141" s="81" t="str">
        <f>REPLACE(INDEX(GroupVertices[Group],MATCH(Edges[[#This Row],[Vertex 2]],GroupVertices[Vertex],0)),1,1,"")</f>
        <v>3</v>
      </c>
      <c r="V141" s="35"/>
      <c r="W141" s="35"/>
      <c r="X141" s="35"/>
      <c r="Y141" s="35"/>
      <c r="Z141" s="35"/>
      <c r="AA141" s="35"/>
      <c r="AB141" s="35"/>
      <c r="AC141" s="35"/>
      <c r="AD141" s="35"/>
    </row>
    <row r="142" spans="1:30" ht="15">
      <c r="A142" s="66" t="s">
        <v>243</v>
      </c>
      <c r="B142" s="66" t="s">
        <v>227</v>
      </c>
      <c r="C142" s="67"/>
      <c r="D142" s="68">
        <v>1</v>
      </c>
      <c r="E142" s="69" t="s">
        <v>132</v>
      </c>
      <c r="F142" s="70"/>
      <c r="G142" s="67"/>
      <c r="H142" s="71"/>
      <c r="I142" s="72"/>
      <c r="J142" s="72"/>
      <c r="K142" s="35" t="s">
        <v>66</v>
      </c>
      <c r="L142" s="80">
        <v>142</v>
      </c>
      <c r="M142" s="80"/>
      <c r="N142" s="74"/>
      <c r="O142" s="82" t="s">
        <v>269</v>
      </c>
      <c r="P142" s="82">
        <v>1</v>
      </c>
      <c r="Q142" s="82" t="s">
        <v>270</v>
      </c>
      <c r="R142" s="82"/>
      <c r="S142" s="82"/>
      <c r="T142" s="81" t="str">
        <f>REPLACE(INDEX(GroupVertices[Group],MATCH(Edges[[#This Row],[Vertex 1]],GroupVertices[Vertex],0)),1,1,"")</f>
        <v>3</v>
      </c>
      <c r="U142" s="81" t="str">
        <f>REPLACE(INDEX(GroupVertices[Group],MATCH(Edges[[#This Row],[Vertex 2]],GroupVertices[Vertex],0)),1,1,"")</f>
        <v>3</v>
      </c>
      <c r="V142" s="35"/>
      <c r="W142" s="35"/>
      <c r="X142" s="35"/>
      <c r="Y142" s="35"/>
      <c r="Z142" s="35"/>
      <c r="AA142" s="35"/>
      <c r="AB142" s="35"/>
      <c r="AC142" s="35"/>
      <c r="AD142" s="35"/>
    </row>
    <row r="143" spans="1:30" ht="15">
      <c r="A143" s="66" t="s">
        <v>243</v>
      </c>
      <c r="B143" s="66" t="s">
        <v>243</v>
      </c>
      <c r="C143" s="67"/>
      <c r="D143" s="68">
        <v>1</v>
      </c>
      <c r="E143" s="69" t="s">
        <v>132</v>
      </c>
      <c r="F143" s="70"/>
      <c r="G143" s="67"/>
      <c r="H143" s="71"/>
      <c r="I143" s="72"/>
      <c r="J143" s="72"/>
      <c r="K143" s="35" t="s">
        <v>65</v>
      </c>
      <c r="L143" s="80">
        <v>143</v>
      </c>
      <c r="M143" s="80"/>
      <c r="N143" s="74"/>
      <c r="O143" s="82" t="s">
        <v>269</v>
      </c>
      <c r="P143" s="82">
        <v>1</v>
      </c>
      <c r="Q143" s="82" t="s">
        <v>270</v>
      </c>
      <c r="R143" s="82"/>
      <c r="S143" s="82"/>
      <c r="T143" s="81" t="str">
        <f>REPLACE(INDEX(GroupVertices[Group],MATCH(Edges[[#This Row],[Vertex 1]],GroupVertices[Vertex],0)),1,1,"")</f>
        <v>3</v>
      </c>
      <c r="U143" s="81" t="str">
        <f>REPLACE(INDEX(GroupVertices[Group],MATCH(Edges[[#This Row],[Vertex 2]],GroupVertices[Vertex],0)),1,1,"")</f>
        <v>3</v>
      </c>
      <c r="V143" s="35"/>
      <c r="W143" s="35"/>
      <c r="X143" s="35"/>
      <c r="Y143" s="35"/>
      <c r="Z143" s="35"/>
      <c r="AA143" s="35"/>
      <c r="AB143" s="35"/>
      <c r="AC143" s="35"/>
      <c r="AD143" s="35"/>
    </row>
    <row r="144" spans="1:30" ht="15">
      <c r="A144" s="66" t="s">
        <v>218</v>
      </c>
      <c r="B144" s="66" t="s">
        <v>243</v>
      </c>
      <c r="C144" s="67"/>
      <c r="D144" s="68">
        <v>1</v>
      </c>
      <c r="E144" s="69" t="s">
        <v>132</v>
      </c>
      <c r="F144" s="70"/>
      <c r="G144" s="67"/>
      <c r="H144" s="71"/>
      <c r="I144" s="72"/>
      <c r="J144" s="72"/>
      <c r="K144" s="35" t="s">
        <v>65</v>
      </c>
      <c r="L144" s="80">
        <v>144</v>
      </c>
      <c r="M144" s="80"/>
      <c r="N144" s="74"/>
      <c r="O144" s="82" t="s">
        <v>269</v>
      </c>
      <c r="P144" s="82">
        <v>1</v>
      </c>
      <c r="Q144" s="82" t="s">
        <v>270</v>
      </c>
      <c r="R144" s="82"/>
      <c r="S144" s="82"/>
      <c r="T144" s="81" t="str">
        <f>REPLACE(INDEX(GroupVertices[Group],MATCH(Edges[[#This Row],[Vertex 1]],GroupVertices[Vertex],0)),1,1,"")</f>
        <v>1</v>
      </c>
      <c r="U144" s="81" t="str">
        <f>REPLACE(INDEX(GroupVertices[Group],MATCH(Edges[[#This Row],[Vertex 2]],GroupVertices[Vertex],0)),1,1,"")</f>
        <v>3</v>
      </c>
      <c r="V144" s="35"/>
      <c r="W144" s="35"/>
      <c r="X144" s="35"/>
      <c r="Y144" s="35"/>
      <c r="Z144" s="35"/>
      <c r="AA144" s="35"/>
      <c r="AB144" s="35"/>
      <c r="AC144" s="35"/>
      <c r="AD144" s="35"/>
    </row>
    <row r="145" spans="1:30" ht="15">
      <c r="A145" s="66" t="s">
        <v>244</v>
      </c>
      <c r="B145" s="66" t="s">
        <v>243</v>
      </c>
      <c r="C145" s="67"/>
      <c r="D145" s="68">
        <v>1</v>
      </c>
      <c r="E145" s="69" t="s">
        <v>132</v>
      </c>
      <c r="F145" s="70"/>
      <c r="G145" s="67"/>
      <c r="H145" s="71"/>
      <c r="I145" s="72"/>
      <c r="J145" s="72"/>
      <c r="K145" s="35" t="s">
        <v>65</v>
      </c>
      <c r="L145" s="80">
        <v>145</v>
      </c>
      <c r="M145" s="80"/>
      <c r="N145" s="74"/>
      <c r="O145" s="82" t="s">
        <v>269</v>
      </c>
      <c r="P145" s="82">
        <v>1</v>
      </c>
      <c r="Q145" s="82" t="s">
        <v>270</v>
      </c>
      <c r="R145" s="82"/>
      <c r="S145" s="82"/>
      <c r="T145" s="81" t="str">
        <f>REPLACE(INDEX(GroupVertices[Group],MATCH(Edges[[#This Row],[Vertex 1]],GroupVertices[Vertex],0)),1,1,"")</f>
        <v>2</v>
      </c>
      <c r="U145" s="81" t="str">
        <f>REPLACE(INDEX(GroupVertices[Group],MATCH(Edges[[#This Row],[Vertex 2]],GroupVertices[Vertex],0)),1,1,"")</f>
        <v>3</v>
      </c>
      <c r="V145" s="35"/>
      <c r="W145" s="35"/>
      <c r="X145" s="35"/>
      <c r="Y145" s="35"/>
      <c r="Z145" s="35"/>
      <c r="AA145" s="35"/>
      <c r="AB145" s="35"/>
      <c r="AC145" s="35"/>
      <c r="AD145" s="35"/>
    </row>
    <row r="146" spans="1:30" ht="15">
      <c r="A146" s="66" t="s">
        <v>240</v>
      </c>
      <c r="B146" s="66" t="s">
        <v>243</v>
      </c>
      <c r="C146" s="67"/>
      <c r="D146" s="68">
        <v>1</v>
      </c>
      <c r="E146" s="69" t="s">
        <v>132</v>
      </c>
      <c r="F146" s="70"/>
      <c r="G146" s="67"/>
      <c r="H146" s="71"/>
      <c r="I146" s="72"/>
      <c r="J146" s="72"/>
      <c r="K146" s="35" t="s">
        <v>65</v>
      </c>
      <c r="L146" s="80">
        <v>146</v>
      </c>
      <c r="M146" s="80"/>
      <c r="N146" s="74"/>
      <c r="O146" s="82" t="s">
        <v>269</v>
      </c>
      <c r="P146" s="82">
        <v>1</v>
      </c>
      <c r="Q146" s="82" t="s">
        <v>270</v>
      </c>
      <c r="R146" s="82"/>
      <c r="S146" s="82"/>
      <c r="T146" s="81" t="str">
        <f>REPLACE(INDEX(GroupVertices[Group],MATCH(Edges[[#This Row],[Vertex 1]],GroupVertices[Vertex],0)),1,1,"")</f>
        <v>2</v>
      </c>
      <c r="U146" s="81" t="str">
        <f>REPLACE(INDEX(GroupVertices[Group],MATCH(Edges[[#This Row],[Vertex 2]],GroupVertices[Vertex],0)),1,1,"")</f>
        <v>3</v>
      </c>
      <c r="V146" s="35"/>
      <c r="W146" s="35"/>
      <c r="X146" s="35"/>
      <c r="Y146" s="35"/>
      <c r="Z146" s="35"/>
      <c r="AA146" s="35"/>
      <c r="AB146" s="35"/>
      <c r="AC146" s="35"/>
      <c r="AD146" s="35"/>
    </row>
    <row r="147" spans="1:30" ht="15">
      <c r="A147" s="66" t="s">
        <v>221</v>
      </c>
      <c r="B147" s="66" t="s">
        <v>240</v>
      </c>
      <c r="C147" s="67"/>
      <c r="D147" s="68">
        <v>1</v>
      </c>
      <c r="E147" s="69" t="s">
        <v>132</v>
      </c>
      <c r="F147" s="70"/>
      <c r="G147" s="67"/>
      <c r="H147" s="71"/>
      <c r="I147" s="72"/>
      <c r="J147" s="72"/>
      <c r="K147" s="35" t="s">
        <v>66</v>
      </c>
      <c r="L147" s="80">
        <v>147</v>
      </c>
      <c r="M147" s="80"/>
      <c r="N147" s="74"/>
      <c r="O147" s="82" t="s">
        <v>269</v>
      </c>
      <c r="P147" s="82">
        <v>1</v>
      </c>
      <c r="Q147" s="82" t="s">
        <v>270</v>
      </c>
      <c r="R147" s="82"/>
      <c r="S147" s="82"/>
      <c r="T147" s="81" t="str">
        <f>REPLACE(INDEX(GroupVertices[Group],MATCH(Edges[[#This Row],[Vertex 1]],GroupVertices[Vertex],0)),1,1,"")</f>
        <v>1</v>
      </c>
      <c r="U147" s="81" t="str">
        <f>REPLACE(INDEX(GroupVertices[Group],MATCH(Edges[[#This Row],[Vertex 2]],GroupVertices[Vertex],0)),1,1,"")</f>
        <v>2</v>
      </c>
      <c r="V147" s="35"/>
      <c r="W147" s="35"/>
      <c r="X147" s="35"/>
      <c r="Y147" s="35"/>
      <c r="Z147" s="35"/>
      <c r="AA147" s="35"/>
      <c r="AB147" s="35"/>
      <c r="AC147" s="35"/>
      <c r="AD147" s="35"/>
    </row>
    <row r="148" spans="1:30" ht="15">
      <c r="A148" s="66" t="s">
        <v>233</v>
      </c>
      <c r="B148" s="66" t="s">
        <v>240</v>
      </c>
      <c r="C148" s="67"/>
      <c r="D148" s="68">
        <v>1</v>
      </c>
      <c r="E148" s="69" t="s">
        <v>132</v>
      </c>
      <c r="F148" s="70"/>
      <c r="G148" s="67"/>
      <c r="H148" s="71"/>
      <c r="I148" s="72"/>
      <c r="J148" s="72"/>
      <c r="K148" s="35" t="s">
        <v>65</v>
      </c>
      <c r="L148" s="80">
        <v>148</v>
      </c>
      <c r="M148" s="80"/>
      <c r="N148" s="74"/>
      <c r="O148" s="82" t="s">
        <v>269</v>
      </c>
      <c r="P148" s="82">
        <v>1</v>
      </c>
      <c r="Q148" s="82" t="s">
        <v>270</v>
      </c>
      <c r="R148" s="82"/>
      <c r="S148" s="82"/>
      <c r="T148" s="81" t="str">
        <f>REPLACE(INDEX(GroupVertices[Group],MATCH(Edges[[#This Row],[Vertex 1]],GroupVertices[Vertex],0)),1,1,"")</f>
        <v>2</v>
      </c>
      <c r="U148" s="81" t="str">
        <f>REPLACE(INDEX(GroupVertices[Group],MATCH(Edges[[#This Row],[Vertex 2]],GroupVertices[Vertex],0)),1,1,"")</f>
        <v>2</v>
      </c>
      <c r="V148" s="35"/>
      <c r="W148" s="35"/>
      <c r="X148" s="35"/>
      <c r="Y148" s="35"/>
      <c r="Z148" s="35"/>
      <c r="AA148" s="35"/>
      <c r="AB148" s="35"/>
      <c r="AC148" s="35"/>
      <c r="AD148" s="35"/>
    </row>
    <row r="149" spans="1:30" ht="15">
      <c r="A149" s="66" t="s">
        <v>240</v>
      </c>
      <c r="B149" s="66" t="s">
        <v>221</v>
      </c>
      <c r="C149" s="67"/>
      <c r="D149" s="68">
        <v>1</v>
      </c>
      <c r="E149" s="69" t="s">
        <v>132</v>
      </c>
      <c r="F149" s="70"/>
      <c r="G149" s="67"/>
      <c r="H149" s="71"/>
      <c r="I149" s="72"/>
      <c r="J149" s="72"/>
      <c r="K149" s="35" t="s">
        <v>66</v>
      </c>
      <c r="L149" s="80">
        <v>149</v>
      </c>
      <c r="M149" s="80"/>
      <c r="N149" s="74"/>
      <c r="O149" s="82" t="s">
        <v>269</v>
      </c>
      <c r="P149" s="82">
        <v>1</v>
      </c>
      <c r="Q149" s="82" t="s">
        <v>270</v>
      </c>
      <c r="R149" s="82"/>
      <c r="S149" s="82"/>
      <c r="T149" s="81" t="str">
        <f>REPLACE(INDEX(GroupVertices[Group],MATCH(Edges[[#This Row],[Vertex 1]],GroupVertices[Vertex],0)),1,1,"")</f>
        <v>2</v>
      </c>
      <c r="U149" s="81" t="str">
        <f>REPLACE(INDEX(GroupVertices[Group],MATCH(Edges[[#This Row],[Vertex 2]],GroupVertices[Vertex],0)),1,1,"")</f>
        <v>1</v>
      </c>
      <c r="V149" s="35"/>
      <c r="W149" s="35"/>
      <c r="X149" s="35"/>
      <c r="Y149" s="35"/>
      <c r="Z149" s="35"/>
      <c r="AA149" s="35"/>
      <c r="AB149" s="35"/>
      <c r="AC149" s="35"/>
      <c r="AD149" s="35"/>
    </row>
    <row r="150" spans="1:30" ht="15">
      <c r="A150" s="66" t="s">
        <v>240</v>
      </c>
      <c r="B150" s="66" t="s">
        <v>227</v>
      </c>
      <c r="C150" s="67"/>
      <c r="D150" s="68">
        <v>1</v>
      </c>
      <c r="E150" s="69" t="s">
        <v>132</v>
      </c>
      <c r="F150" s="70"/>
      <c r="G150" s="67"/>
      <c r="H150" s="71"/>
      <c r="I150" s="72"/>
      <c r="J150" s="72"/>
      <c r="K150" s="35" t="s">
        <v>65</v>
      </c>
      <c r="L150" s="80">
        <v>150</v>
      </c>
      <c r="M150" s="80"/>
      <c r="N150" s="74"/>
      <c r="O150" s="82" t="s">
        <v>269</v>
      </c>
      <c r="P150" s="82">
        <v>1</v>
      </c>
      <c r="Q150" s="82" t="s">
        <v>270</v>
      </c>
      <c r="R150" s="82"/>
      <c r="S150" s="82"/>
      <c r="T150" s="81" t="str">
        <f>REPLACE(INDEX(GroupVertices[Group],MATCH(Edges[[#This Row],[Vertex 1]],GroupVertices[Vertex],0)),1,1,"")</f>
        <v>2</v>
      </c>
      <c r="U150" s="81" t="str">
        <f>REPLACE(INDEX(GroupVertices[Group],MATCH(Edges[[#This Row],[Vertex 2]],GroupVertices[Vertex],0)),1,1,"")</f>
        <v>3</v>
      </c>
      <c r="V150" s="35"/>
      <c r="W150" s="35"/>
      <c r="X150" s="35"/>
      <c r="Y150" s="35"/>
      <c r="Z150" s="35"/>
      <c r="AA150" s="35"/>
      <c r="AB150" s="35"/>
      <c r="AC150" s="35"/>
      <c r="AD150" s="35"/>
    </row>
    <row r="151" spans="1:30" ht="15">
      <c r="A151" s="66" t="s">
        <v>218</v>
      </c>
      <c r="B151" s="66" t="s">
        <v>240</v>
      </c>
      <c r="C151" s="67"/>
      <c r="D151" s="68">
        <v>1</v>
      </c>
      <c r="E151" s="69" t="s">
        <v>132</v>
      </c>
      <c r="F151" s="70"/>
      <c r="G151" s="67"/>
      <c r="H151" s="71"/>
      <c r="I151" s="72"/>
      <c r="J151" s="72"/>
      <c r="K151" s="35" t="s">
        <v>65</v>
      </c>
      <c r="L151" s="80">
        <v>151</v>
      </c>
      <c r="M151" s="80"/>
      <c r="N151" s="74"/>
      <c r="O151" s="82" t="s">
        <v>269</v>
      </c>
      <c r="P151" s="82">
        <v>1</v>
      </c>
      <c r="Q151" s="82" t="s">
        <v>270</v>
      </c>
      <c r="R151" s="82"/>
      <c r="S151" s="82"/>
      <c r="T151" s="81" t="str">
        <f>REPLACE(INDEX(GroupVertices[Group],MATCH(Edges[[#This Row],[Vertex 1]],GroupVertices[Vertex],0)),1,1,"")</f>
        <v>1</v>
      </c>
      <c r="U151" s="81" t="str">
        <f>REPLACE(INDEX(GroupVertices[Group],MATCH(Edges[[#This Row],[Vertex 2]],GroupVertices[Vertex],0)),1,1,"")</f>
        <v>2</v>
      </c>
      <c r="V151" s="35"/>
      <c r="W151" s="35"/>
      <c r="X151" s="35"/>
      <c r="Y151" s="35"/>
      <c r="Z151" s="35"/>
      <c r="AA151" s="35"/>
      <c r="AB151" s="35"/>
      <c r="AC151" s="35"/>
      <c r="AD151" s="35"/>
    </row>
    <row r="152" spans="1:30" ht="15">
      <c r="A152" s="66" t="s">
        <v>233</v>
      </c>
      <c r="B152" s="66" t="s">
        <v>244</v>
      </c>
      <c r="C152" s="67"/>
      <c r="D152" s="68">
        <v>1</v>
      </c>
      <c r="E152" s="69" t="s">
        <v>132</v>
      </c>
      <c r="F152" s="70"/>
      <c r="G152" s="67"/>
      <c r="H152" s="71"/>
      <c r="I152" s="72"/>
      <c r="J152" s="72"/>
      <c r="K152" s="35" t="s">
        <v>65</v>
      </c>
      <c r="L152" s="80">
        <v>152</v>
      </c>
      <c r="M152" s="80"/>
      <c r="N152" s="74"/>
      <c r="O152" s="82" t="s">
        <v>269</v>
      </c>
      <c r="P152" s="82">
        <v>1</v>
      </c>
      <c r="Q152" s="82" t="s">
        <v>270</v>
      </c>
      <c r="R152" s="82"/>
      <c r="S152" s="82"/>
      <c r="T152" s="81" t="str">
        <f>REPLACE(INDEX(GroupVertices[Group],MATCH(Edges[[#This Row],[Vertex 1]],GroupVertices[Vertex],0)),1,1,"")</f>
        <v>2</v>
      </c>
      <c r="U152" s="81" t="str">
        <f>REPLACE(INDEX(GroupVertices[Group],MATCH(Edges[[#This Row],[Vertex 2]],GroupVertices[Vertex],0)),1,1,"")</f>
        <v>2</v>
      </c>
      <c r="V152" s="35"/>
      <c r="W152" s="35"/>
      <c r="X152" s="35"/>
      <c r="Y152" s="35"/>
      <c r="Z152" s="35"/>
      <c r="AA152" s="35"/>
      <c r="AB152" s="35"/>
      <c r="AC152" s="35"/>
      <c r="AD152" s="35"/>
    </row>
    <row r="153" spans="1:30" ht="15">
      <c r="A153" s="66" t="s">
        <v>244</v>
      </c>
      <c r="B153" s="66" t="s">
        <v>253</v>
      </c>
      <c r="C153" s="67"/>
      <c r="D153" s="68">
        <v>1</v>
      </c>
      <c r="E153" s="69" t="s">
        <v>132</v>
      </c>
      <c r="F153" s="70"/>
      <c r="G153" s="67"/>
      <c r="H153" s="71"/>
      <c r="I153" s="72"/>
      <c r="J153" s="72"/>
      <c r="K153" s="35" t="s">
        <v>65</v>
      </c>
      <c r="L153" s="80">
        <v>153</v>
      </c>
      <c r="M153" s="80"/>
      <c r="N153" s="74"/>
      <c r="O153" s="82" t="s">
        <v>269</v>
      </c>
      <c r="P153" s="82">
        <v>1</v>
      </c>
      <c r="Q153" s="82" t="s">
        <v>270</v>
      </c>
      <c r="R153" s="82"/>
      <c r="S153" s="82"/>
      <c r="T153" s="81" t="str">
        <f>REPLACE(INDEX(GroupVertices[Group],MATCH(Edges[[#This Row],[Vertex 1]],GroupVertices[Vertex],0)),1,1,"")</f>
        <v>2</v>
      </c>
      <c r="U153" s="81" t="str">
        <f>REPLACE(INDEX(GroupVertices[Group],MATCH(Edges[[#This Row],[Vertex 2]],GroupVertices[Vertex],0)),1,1,"")</f>
        <v>4</v>
      </c>
      <c r="V153" s="35"/>
      <c r="W153" s="35"/>
      <c r="X153" s="35"/>
      <c r="Y153" s="35"/>
      <c r="Z153" s="35"/>
      <c r="AA153" s="35"/>
      <c r="AB153" s="35"/>
      <c r="AC153" s="35"/>
      <c r="AD153" s="35"/>
    </row>
    <row r="154" spans="1:30" ht="15">
      <c r="A154" s="66" t="s">
        <v>244</v>
      </c>
      <c r="B154" s="66" t="s">
        <v>224</v>
      </c>
      <c r="C154" s="67"/>
      <c r="D154" s="68">
        <v>1</v>
      </c>
      <c r="E154" s="69" t="s">
        <v>132</v>
      </c>
      <c r="F154" s="70"/>
      <c r="G154" s="67"/>
      <c r="H154" s="71"/>
      <c r="I154" s="72"/>
      <c r="J154" s="72"/>
      <c r="K154" s="35" t="s">
        <v>65</v>
      </c>
      <c r="L154" s="80">
        <v>154</v>
      </c>
      <c r="M154" s="80"/>
      <c r="N154" s="74"/>
      <c r="O154" s="82" t="s">
        <v>269</v>
      </c>
      <c r="P154" s="82">
        <v>1</v>
      </c>
      <c r="Q154" s="82" t="s">
        <v>270</v>
      </c>
      <c r="R154" s="82"/>
      <c r="S154" s="82"/>
      <c r="T154" s="81" t="str">
        <f>REPLACE(INDEX(GroupVertices[Group],MATCH(Edges[[#This Row],[Vertex 1]],GroupVertices[Vertex],0)),1,1,"")</f>
        <v>2</v>
      </c>
      <c r="U154" s="81" t="str">
        <f>REPLACE(INDEX(GroupVertices[Group],MATCH(Edges[[#This Row],[Vertex 2]],GroupVertices[Vertex],0)),1,1,"")</f>
        <v>3</v>
      </c>
      <c r="V154" s="35"/>
      <c r="W154" s="35"/>
      <c r="X154" s="35"/>
      <c r="Y154" s="35"/>
      <c r="Z154" s="35"/>
      <c r="AA154" s="35"/>
      <c r="AB154" s="35"/>
      <c r="AC154" s="35"/>
      <c r="AD154" s="35"/>
    </row>
    <row r="155" spans="1:30" ht="15">
      <c r="A155" s="66" t="s">
        <v>244</v>
      </c>
      <c r="B155" s="66" t="s">
        <v>221</v>
      </c>
      <c r="C155" s="67"/>
      <c r="D155" s="68">
        <v>1</v>
      </c>
      <c r="E155" s="69" t="s">
        <v>132</v>
      </c>
      <c r="F155" s="70"/>
      <c r="G155" s="67"/>
      <c r="H155" s="71"/>
      <c r="I155" s="72"/>
      <c r="J155" s="72"/>
      <c r="K155" s="35" t="s">
        <v>65</v>
      </c>
      <c r="L155" s="80">
        <v>155</v>
      </c>
      <c r="M155" s="80"/>
      <c r="N155" s="74"/>
      <c r="O155" s="82" t="s">
        <v>269</v>
      </c>
      <c r="P155" s="82">
        <v>1</v>
      </c>
      <c r="Q155" s="82" t="s">
        <v>270</v>
      </c>
      <c r="R155" s="82"/>
      <c r="S155" s="82"/>
      <c r="T155" s="81" t="str">
        <f>REPLACE(INDEX(GroupVertices[Group],MATCH(Edges[[#This Row],[Vertex 1]],GroupVertices[Vertex],0)),1,1,"")</f>
        <v>2</v>
      </c>
      <c r="U155" s="81" t="str">
        <f>REPLACE(INDEX(GroupVertices[Group],MATCH(Edges[[#This Row],[Vertex 2]],GroupVertices[Vertex],0)),1,1,"")</f>
        <v>1</v>
      </c>
      <c r="V155" s="35"/>
      <c r="W155" s="35"/>
      <c r="X155" s="35"/>
      <c r="Y155" s="35"/>
      <c r="Z155" s="35"/>
      <c r="AA155" s="35"/>
      <c r="AB155" s="35"/>
      <c r="AC155" s="35"/>
      <c r="AD155" s="35"/>
    </row>
    <row r="156" spans="1:30" ht="15">
      <c r="A156" s="66" t="s">
        <v>244</v>
      </c>
      <c r="B156" s="66" t="s">
        <v>227</v>
      </c>
      <c r="C156" s="67"/>
      <c r="D156" s="68">
        <v>1</v>
      </c>
      <c r="E156" s="69" t="s">
        <v>132</v>
      </c>
      <c r="F156" s="70"/>
      <c r="G156" s="67"/>
      <c r="H156" s="71"/>
      <c r="I156" s="72"/>
      <c r="J156" s="72"/>
      <c r="K156" s="35" t="s">
        <v>65</v>
      </c>
      <c r="L156" s="80">
        <v>156</v>
      </c>
      <c r="M156" s="80"/>
      <c r="N156" s="74"/>
      <c r="O156" s="82" t="s">
        <v>269</v>
      </c>
      <c r="P156" s="82">
        <v>1</v>
      </c>
      <c r="Q156" s="82" t="s">
        <v>270</v>
      </c>
      <c r="R156" s="82"/>
      <c r="S156" s="82"/>
      <c r="T156" s="81" t="str">
        <f>REPLACE(INDEX(GroupVertices[Group],MATCH(Edges[[#This Row],[Vertex 1]],GroupVertices[Vertex],0)),1,1,"")</f>
        <v>2</v>
      </c>
      <c r="U156" s="81" t="str">
        <f>REPLACE(INDEX(GroupVertices[Group],MATCH(Edges[[#This Row],[Vertex 2]],GroupVertices[Vertex],0)),1,1,"")</f>
        <v>3</v>
      </c>
      <c r="V156" s="35"/>
      <c r="W156" s="35"/>
      <c r="X156" s="35"/>
      <c r="Y156" s="35"/>
      <c r="Z156" s="35"/>
      <c r="AA156" s="35"/>
      <c r="AB156" s="35"/>
      <c r="AC156" s="35"/>
      <c r="AD156" s="35"/>
    </row>
    <row r="157" spans="1:30" ht="15">
      <c r="A157" s="66" t="s">
        <v>218</v>
      </c>
      <c r="B157" s="66" t="s">
        <v>244</v>
      </c>
      <c r="C157" s="67"/>
      <c r="D157" s="68">
        <v>1</v>
      </c>
      <c r="E157" s="69" t="s">
        <v>132</v>
      </c>
      <c r="F157" s="70"/>
      <c r="G157" s="67"/>
      <c r="H157" s="71"/>
      <c r="I157" s="72"/>
      <c r="J157" s="72"/>
      <c r="K157" s="35" t="s">
        <v>65</v>
      </c>
      <c r="L157" s="80">
        <v>157</v>
      </c>
      <c r="M157" s="80"/>
      <c r="N157" s="74"/>
      <c r="O157" s="82" t="s">
        <v>269</v>
      </c>
      <c r="P157" s="82">
        <v>1</v>
      </c>
      <c r="Q157" s="82" t="s">
        <v>270</v>
      </c>
      <c r="R157" s="82"/>
      <c r="S157" s="82"/>
      <c r="T157" s="81" t="str">
        <f>REPLACE(INDEX(GroupVertices[Group],MATCH(Edges[[#This Row],[Vertex 1]],GroupVertices[Vertex],0)),1,1,"")</f>
        <v>1</v>
      </c>
      <c r="U157" s="81" t="str">
        <f>REPLACE(INDEX(GroupVertices[Group],MATCH(Edges[[#This Row],[Vertex 2]],GroupVertices[Vertex],0)),1,1,"")</f>
        <v>2</v>
      </c>
      <c r="V157" s="35"/>
      <c r="W157" s="35"/>
      <c r="X157" s="35"/>
      <c r="Y157" s="35"/>
      <c r="Z157" s="35"/>
      <c r="AA157" s="35"/>
      <c r="AB157" s="35"/>
      <c r="AC157" s="35"/>
      <c r="AD157" s="35"/>
    </row>
    <row r="158" spans="1:30" ht="15">
      <c r="A158" s="66" t="s">
        <v>245</v>
      </c>
      <c r="B158" s="66" t="s">
        <v>244</v>
      </c>
      <c r="C158" s="67"/>
      <c r="D158" s="68">
        <v>1</v>
      </c>
      <c r="E158" s="69" t="s">
        <v>132</v>
      </c>
      <c r="F158" s="70"/>
      <c r="G158" s="67"/>
      <c r="H158" s="71"/>
      <c r="I158" s="72"/>
      <c r="J158" s="72"/>
      <c r="K158" s="35" t="s">
        <v>65</v>
      </c>
      <c r="L158" s="80">
        <v>158</v>
      </c>
      <c r="M158" s="80"/>
      <c r="N158" s="74"/>
      <c r="O158" s="82" t="s">
        <v>269</v>
      </c>
      <c r="P158" s="82">
        <v>1</v>
      </c>
      <c r="Q158" s="82" t="s">
        <v>270</v>
      </c>
      <c r="R158" s="82"/>
      <c r="S158" s="82"/>
      <c r="T158" s="81" t="str">
        <f>REPLACE(INDEX(GroupVertices[Group],MATCH(Edges[[#This Row],[Vertex 1]],GroupVertices[Vertex],0)),1,1,"")</f>
        <v>2</v>
      </c>
      <c r="U158" s="81" t="str">
        <f>REPLACE(INDEX(GroupVertices[Group],MATCH(Edges[[#This Row],[Vertex 2]],GroupVertices[Vertex],0)),1,1,"")</f>
        <v>2</v>
      </c>
      <c r="V158" s="35"/>
      <c r="W158" s="35"/>
      <c r="X158" s="35"/>
      <c r="Y158" s="35"/>
      <c r="Z158" s="35"/>
      <c r="AA158" s="35"/>
      <c r="AB158" s="35"/>
      <c r="AC158" s="35"/>
      <c r="AD158" s="35"/>
    </row>
    <row r="159" spans="1:30" ht="15">
      <c r="A159" s="66" t="s">
        <v>221</v>
      </c>
      <c r="B159" s="66" t="s">
        <v>245</v>
      </c>
      <c r="C159" s="67"/>
      <c r="D159" s="68">
        <v>1</v>
      </c>
      <c r="E159" s="69" t="s">
        <v>132</v>
      </c>
      <c r="F159" s="70"/>
      <c r="G159" s="67"/>
      <c r="H159" s="71"/>
      <c r="I159" s="72"/>
      <c r="J159" s="72"/>
      <c r="K159" s="35" t="s">
        <v>65</v>
      </c>
      <c r="L159" s="80">
        <v>159</v>
      </c>
      <c r="M159" s="80"/>
      <c r="N159" s="74"/>
      <c r="O159" s="82" t="s">
        <v>269</v>
      </c>
      <c r="P159" s="82">
        <v>1</v>
      </c>
      <c r="Q159" s="82" t="s">
        <v>270</v>
      </c>
      <c r="R159" s="82"/>
      <c r="S159" s="82"/>
      <c r="T159" s="81" t="str">
        <f>REPLACE(INDEX(GroupVertices[Group],MATCH(Edges[[#This Row],[Vertex 1]],GroupVertices[Vertex],0)),1,1,"")</f>
        <v>1</v>
      </c>
      <c r="U159" s="81" t="str">
        <f>REPLACE(INDEX(GroupVertices[Group],MATCH(Edges[[#This Row],[Vertex 2]],GroupVertices[Vertex],0)),1,1,"")</f>
        <v>2</v>
      </c>
      <c r="V159" s="35"/>
      <c r="W159" s="35"/>
      <c r="X159" s="35"/>
      <c r="Y159" s="35"/>
      <c r="Z159" s="35"/>
      <c r="AA159" s="35"/>
      <c r="AB159" s="35"/>
      <c r="AC159" s="35"/>
      <c r="AD159" s="35"/>
    </row>
    <row r="160" spans="1:30" ht="15">
      <c r="A160" s="66" t="s">
        <v>233</v>
      </c>
      <c r="B160" s="66" t="s">
        <v>245</v>
      </c>
      <c r="C160" s="67"/>
      <c r="D160" s="68">
        <v>1</v>
      </c>
      <c r="E160" s="69" t="s">
        <v>132</v>
      </c>
      <c r="F160" s="70"/>
      <c r="G160" s="67"/>
      <c r="H160" s="71"/>
      <c r="I160" s="72"/>
      <c r="J160" s="72"/>
      <c r="K160" s="35" t="s">
        <v>65</v>
      </c>
      <c r="L160" s="80">
        <v>160</v>
      </c>
      <c r="M160" s="80"/>
      <c r="N160" s="74"/>
      <c r="O160" s="82" t="s">
        <v>269</v>
      </c>
      <c r="P160" s="82">
        <v>1</v>
      </c>
      <c r="Q160" s="82" t="s">
        <v>270</v>
      </c>
      <c r="R160" s="82"/>
      <c r="S160" s="82"/>
      <c r="T160" s="81" t="str">
        <f>REPLACE(INDEX(GroupVertices[Group],MATCH(Edges[[#This Row],[Vertex 1]],GroupVertices[Vertex],0)),1,1,"")</f>
        <v>2</v>
      </c>
      <c r="U160" s="81" t="str">
        <f>REPLACE(INDEX(GroupVertices[Group],MATCH(Edges[[#This Row],[Vertex 2]],GroupVertices[Vertex],0)),1,1,"")</f>
        <v>2</v>
      </c>
      <c r="V160" s="35"/>
      <c r="W160" s="35"/>
      <c r="X160" s="35"/>
      <c r="Y160" s="35"/>
      <c r="Z160" s="35"/>
      <c r="AA160" s="35"/>
      <c r="AB160" s="35"/>
      <c r="AC160" s="35"/>
      <c r="AD160" s="35"/>
    </row>
    <row r="161" spans="1:30" ht="15">
      <c r="A161" s="66" t="s">
        <v>218</v>
      </c>
      <c r="B161" s="66" t="s">
        <v>245</v>
      </c>
      <c r="C161" s="67"/>
      <c r="D161" s="68">
        <v>1</v>
      </c>
      <c r="E161" s="69" t="s">
        <v>132</v>
      </c>
      <c r="F161" s="70"/>
      <c r="G161" s="67"/>
      <c r="H161" s="71"/>
      <c r="I161" s="72"/>
      <c r="J161" s="72"/>
      <c r="K161" s="35" t="s">
        <v>65</v>
      </c>
      <c r="L161" s="80">
        <v>161</v>
      </c>
      <c r="M161" s="80"/>
      <c r="N161" s="74"/>
      <c r="O161" s="82" t="s">
        <v>269</v>
      </c>
      <c r="P161" s="82">
        <v>1</v>
      </c>
      <c r="Q161" s="82" t="s">
        <v>270</v>
      </c>
      <c r="R161" s="82"/>
      <c r="S161" s="82"/>
      <c r="T161" s="81" t="str">
        <f>REPLACE(INDEX(GroupVertices[Group],MATCH(Edges[[#This Row],[Vertex 1]],GroupVertices[Vertex],0)),1,1,"")</f>
        <v>1</v>
      </c>
      <c r="U161" s="81" t="str">
        <f>REPLACE(INDEX(GroupVertices[Group],MATCH(Edges[[#This Row],[Vertex 2]],GroupVertices[Vertex],0)),1,1,"")</f>
        <v>2</v>
      </c>
      <c r="V161" s="35"/>
      <c r="W161" s="35"/>
      <c r="X161" s="35"/>
      <c r="Y161" s="35"/>
      <c r="Z161" s="35"/>
      <c r="AA161" s="35"/>
      <c r="AB161" s="35"/>
      <c r="AC161" s="35"/>
      <c r="AD161" s="35"/>
    </row>
    <row r="162" spans="1:30" ht="15">
      <c r="A162" s="66" t="s">
        <v>221</v>
      </c>
      <c r="B162" s="66" t="s">
        <v>246</v>
      </c>
      <c r="C162" s="67"/>
      <c r="D162" s="68">
        <v>1</v>
      </c>
      <c r="E162" s="69" t="s">
        <v>132</v>
      </c>
      <c r="F162" s="70"/>
      <c r="G162" s="67"/>
      <c r="H162" s="71"/>
      <c r="I162" s="72"/>
      <c r="J162" s="72"/>
      <c r="K162" s="35" t="s">
        <v>66</v>
      </c>
      <c r="L162" s="80">
        <v>162</v>
      </c>
      <c r="M162" s="80"/>
      <c r="N162" s="74"/>
      <c r="O162" s="82" t="s">
        <v>269</v>
      </c>
      <c r="P162" s="82">
        <v>1</v>
      </c>
      <c r="Q162" s="82" t="s">
        <v>270</v>
      </c>
      <c r="R162" s="82"/>
      <c r="S162" s="82"/>
      <c r="T162" s="81" t="str">
        <f>REPLACE(INDEX(GroupVertices[Group],MATCH(Edges[[#This Row],[Vertex 1]],GroupVertices[Vertex],0)),1,1,"")</f>
        <v>1</v>
      </c>
      <c r="U162" s="81" t="str">
        <f>REPLACE(INDEX(GroupVertices[Group],MATCH(Edges[[#This Row],[Vertex 2]],GroupVertices[Vertex],0)),1,1,"")</f>
        <v>2</v>
      </c>
      <c r="V162" s="35"/>
      <c r="W162" s="35"/>
      <c r="X162" s="35"/>
      <c r="Y162" s="35"/>
      <c r="Z162" s="35"/>
      <c r="AA162" s="35"/>
      <c r="AB162" s="35"/>
      <c r="AC162" s="35"/>
      <c r="AD162" s="35"/>
    </row>
    <row r="163" spans="1:30" ht="15">
      <c r="A163" s="66" t="s">
        <v>233</v>
      </c>
      <c r="B163" s="66" t="s">
        <v>246</v>
      </c>
      <c r="C163" s="67"/>
      <c r="D163" s="68">
        <v>1</v>
      </c>
      <c r="E163" s="69" t="s">
        <v>132</v>
      </c>
      <c r="F163" s="70"/>
      <c r="G163" s="67"/>
      <c r="H163" s="71"/>
      <c r="I163" s="72"/>
      <c r="J163" s="72"/>
      <c r="K163" s="35" t="s">
        <v>65</v>
      </c>
      <c r="L163" s="80">
        <v>163</v>
      </c>
      <c r="M163" s="80"/>
      <c r="N163" s="74"/>
      <c r="O163" s="82" t="s">
        <v>269</v>
      </c>
      <c r="P163" s="82">
        <v>1</v>
      </c>
      <c r="Q163" s="82" t="s">
        <v>270</v>
      </c>
      <c r="R163" s="82"/>
      <c r="S163" s="82"/>
      <c r="T163" s="81" t="str">
        <f>REPLACE(INDEX(GroupVertices[Group],MATCH(Edges[[#This Row],[Vertex 1]],GroupVertices[Vertex],0)),1,1,"")</f>
        <v>2</v>
      </c>
      <c r="U163" s="81" t="str">
        <f>REPLACE(INDEX(GroupVertices[Group],MATCH(Edges[[#This Row],[Vertex 2]],GroupVertices[Vertex],0)),1,1,"")</f>
        <v>2</v>
      </c>
      <c r="V163" s="35"/>
      <c r="W163" s="35"/>
      <c r="X163" s="35"/>
      <c r="Y163" s="35"/>
      <c r="Z163" s="35"/>
      <c r="AA163" s="35"/>
      <c r="AB163" s="35"/>
      <c r="AC163" s="35"/>
      <c r="AD163" s="35"/>
    </row>
    <row r="164" spans="1:30" ht="15">
      <c r="A164" s="66" t="s">
        <v>246</v>
      </c>
      <c r="B164" s="66" t="s">
        <v>242</v>
      </c>
      <c r="C164" s="67"/>
      <c r="D164" s="68">
        <v>1</v>
      </c>
      <c r="E164" s="69" t="s">
        <v>132</v>
      </c>
      <c r="F164" s="70"/>
      <c r="G164" s="67"/>
      <c r="H164" s="71"/>
      <c r="I164" s="72"/>
      <c r="J164" s="72"/>
      <c r="K164" s="35" t="s">
        <v>65</v>
      </c>
      <c r="L164" s="80">
        <v>164</v>
      </c>
      <c r="M164" s="80"/>
      <c r="N164" s="74"/>
      <c r="O164" s="82" t="s">
        <v>269</v>
      </c>
      <c r="P164" s="82">
        <v>1</v>
      </c>
      <c r="Q164" s="82" t="s">
        <v>270</v>
      </c>
      <c r="R164" s="82"/>
      <c r="S164" s="82"/>
      <c r="T164" s="81" t="str">
        <f>REPLACE(INDEX(GroupVertices[Group],MATCH(Edges[[#This Row],[Vertex 1]],GroupVertices[Vertex],0)),1,1,"")</f>
        <v>2</v>
      </c>
      <c r="U164" s="81" t="str">
        <f>REPLACE(INDEX(GroupVertices[Group],MATCH(Edges[[#This Row],[Vertex 2]],GroupVertices[Vertex],0)),1,1,"")</f>
        <v>3</v>
      </c>
      <c r="V164" s="35"/>
      <c r="W164" s="35"/>
      <c r="X164" s="35"/>
      <c r="Y164" s="35"/>
      <c r="Z164" s="35"/>
      <c r="AA164" s="35"/>
      <c r="AB164" s="35"/>
      <c r="AC164" s="35"/>
      <c r="AD164" s="35"/>
    </row>
    <row r="165" spans="1:30" ht="15">
      <c r="A165" s="66" t="s">
        <v>246</v>
      </c>
      <c r="B165" s="66" t="s">
        <v>221</v>
      </c>
      <c r="C165" s="67"/>
      <c r="D165" s="68">
        <v>1</v>
      </c>
      <c r="E165" s="69" t="s">
        <v>132</v>
      </c>
      <c r="F165" s="70"/>
      <c r="G165" s="67"/>
      <c r="H165" s="71"/>
      <c r="I165" s="72"/>
      <c r="J165" s="72"/>
      <c r="K165" s="35" t="s">
        <v>66</v>
      </c>
      <c r="L165" s="80">
        <v>165</v>
      </c>
      <c r="M165" s="80"/>
      <c r="N165" s="74"/>
      <c r="O165" s="82" t="s">
        <v>269</v>
      </c>
      <c r="P165" s="82">
        <v>1</v>
      </c>
      <c r="Q165" s="82" t="s">
        <v>270</v>
      </c>
      <c r="R165" s="82"/>
      <c r="S165" s="82"/>
      <c r="T165" s="81" t="str">
        <f>REPLACE(INDEX(GroupVertices[Group],MATCH(Edges[[#This Row],[Vertex 1]],GroupVertices[Vertex],0)),1,1,"")</f>
        <v>2</v>
      </c>
      <c r="U165" s="81" t="str">
        <f>REPLACE(INDEX(GroupVertices[Group],MATCH(Edges[[#This Row],[Vertex 2]],GroupVertices[Vertex],0)),1,1,"")</f>
        <v>1</v>
      </c>
      <c r="V165" s="35"/>
      <c r="W165" s="35"/>
      <c r="X165" s="35"/>
      <c r="Y165" s="35"/>
      <c r="Z165" s="35"/>
      <c r="AA165" s="35"/>
      <c r="AB165" s="35"/>
      <c r="AC165" s="35"/>
      <c r="AD165" s="35"/>
    </row>
    <row r="166" spans="1:30" ht="15">
      <c r="A166" s="66" t="s">
        <v>218</v>
      </c>
      <c r="B166" s="66" t="s">
        <v>246</v>
      </c>
      <c r="C166" s="67"/>
      <c r="D166" s="68">
        <v>1</v>
      </c>
      <c r="E166" s="69" t="s">
        <v>132</v>
      </c>
      <c r="F166" s="70"/>
      <c r="G166" s="67"/>
      <c r="H166" s="71"/>
      <c r="I166" s="72"/>
      <c r="J166" s="72"/>
      <c r="K166" s="35" t="s">
        <v>65</v>
      </c>
      <c r="L166" s="80">
        <v>166</v>
      </c>
      <c r="M166" s="80"/>
      <c r="N166" s="74"/>
      <c r="O166" s="82" t="s">
        <v>269</v>
      </c>
      <c r="P166" s="82">
        <v>1</v>
      </c>
      <c r="Q166" s="82" t="s">
        <v>270</v>
      </c>
      <c r="R166" s="82"/>
      <c r="S166" s="82"/>
      <c r="T166" s="81" t="str">
        <f>REPLACE(INDEX(GroupVertices[Group],MATCH(Edges[[#This Row],[Vertex 1]],GroupVertices[Vertex],0)),1,1,"")</f>
        <v>1</v>
      </c>
      <c r="U166" s="81" t="str">
        <f>REPLACE(INDEX(GroupVertices[Group],MATCH(Edges[[#This Row],[Vertex 2]],GroupVertices[Vertex],0)),1,1,"")</f>
        <v>2</v>
      </c>
      <c r="V166" s="35"/>
      <c r="W166" s="35"/>
      <c r="X166" s="35"/>
      <c r="Y166" s="35"/>
      <c r="Z166" s="35"/>
      <c r="AA166" s="35"/>
      <c r="AB166" s="35"/>
      <c r="AC166" s="35"/>
      <c r="AD166" s="35"/>
    </row>
    <row r="167" spans="1:30" ht="15">
      <c r="A167" s="66" t="s">
        <v>221</v>
      </c>
      <c r="B167" s="66" t="s">
        <v>247</v>
      </c>
      <c r="C167" s="67"/>
      <c r="D167" s="68">
        <v>1</v>
      </c>
      <c r="E167" s="69" t="s">
        <v>132</v>
      </c>
      <c r="F167" s="70"/>
      <c r="G167" s="67"/>
      <c r="H167" s="71"/>
      <c r="I167" s="72"/>
      <c r="J167" s="72"/>
      <c r="K167" s="35" t="s">
        <v>66</v>
      </c>
      <c r="L167" s="80">
        <v>167</v>
      </c>
      <c r="M167" s="80"/>
      <c r="N167" s="74"/>
      <c r="O167" s="82" t="s">
        <v>269</v>
      </c>
      <c r="P167" s="82">
        <v>1</v>
      </c>
      <c r="Q167" s="82" t="s">
        <v>270</v>
      </c>
      <c r="R167" s="82"/>
      <c r="S167" s="82"/>
      <c r="T167" s="81" t="str">
        <f>REPLACE(INDEX(GroupVertices[Group],MATCH(Edges[[#This Row],[Vertex 1]],GroupVertices[Vertex],0)),1,1,"")</f>
        <v>1</v>
      </c>
      <c r="U167" s="81" t="str">
        <f>REPLACE(INDEX(GroupVertices[Group],MATCH(Edges[[#This Row],[Vertex 2]],GroupVertices[Vertex],0)),1,1,"")</f>
        <v>2</v>
      </c>
      <c r="V167" s="35"/>
      <c r="W167" s="35"/>
      <c r="X167" s="35"/>
      <c r="Y167" s="35"/>
      <c r="Z167" s="35"/>
      <c r="AA167" s="35"/>
      <c r="AB167" s="35"/>
      <c r="AC167" s="35"/>
      <c r="AD167" s="35"/>
    </row>
    <row r="168" spans="1:30" ht="15">
      <c r="A168" s="66" t="s">
        <v>233</v>
      </c>
      <c r="B168" s="66" t="s">
        <v>247</v>
      </c>
      <c r="C168" s="67"/>
      <c r="D168" s="68">
        <v>1</v>
      </c>
      <c r="E168" s="69" t="s">
        <v>132</v>
      </c>
      <c r="F168" s="70"/>
      <c r="G168" s="67"/>
      <c r="H168" s="71"/>
      <c r="I168" s="72"/>
      <c r="J168" s="72"/>
      <c r="K168" s="35" t="s">
        <v>65</v>
      </c>
      <c r="L168" s="80">
        <v>168</v>
      </c>
      <c r="M168" s="80"/>
      <c r="N168" s="74"/>
      <c r="O168" s="82" t="s">
        <v>269</v>
      </c>
      <c r="P168" s="82">
        <v>1</v>
      </c>
      <c r="Q168" s="82" t="s">
        <v>270</v>
      </c>
      <c r="R168" s="82"/>
      <c r="S168" s="82"/>
      <c r="T168" s="81" t="str">
        <f>REPLACE(INDEX(GroupVertices[Group],MATCH(Edges[[#This Row],[Vertex 1]],GroupVertices[Vertex],0)),1,1,"")</f>
        <v>2</v>
      </c>
      <c r="U168" s="81" t="str">
        <f>REPLACE(INDEX(GroupVertices[Group],MATCH(Edges[[#This Row],[Vertex 2]],GroupVertices[Vertex],0)),1,1,"")</f>
        <v>2</v>
      </c>
      <c r="V168" s="35"/>
      <c r="W168" s="35"/>
      <c r="X168" s="35"/>
      <c r="Y168" s="35"/>
      <c r="Z168" s="35"/>
      <c r="AA168" s="35"/>
      <c r="AB168" s="35"/>
      <c r="AC168" s="35"/>
      <c r="AD168" s="35"/>
    </row>
    <row r="169" spans="1:30" ht="15">
      <c r="A169" s="66" t="s">
        <v>247</v>
      </c>
      <c r="B169" s="66" t="s">
        <v>221</v>
      </c>
      <c r="C169" s="67"/>
      <c r="D169" s="68">
        <v>1</v>
      </c>
      <c r="E169" s="69" t="s">
        <v>132</v>
      </c>
      <c r="F169" s="70"/>
      <c r="G169" s="67"/>
      <c r="H169" s="71"/>
      <c r="I169" s="72"/>
      <c r="J169" s="72"/>
      <c r="K169" s="35" t="s">
        <v>66</v>
      </c>
      <c r="L169" s="80">
        <v>169</v>
      </c>
      <c r="M169" s="80"/>
      <c r="N169" s="74"/>
      <c r="O169" s="82" t="s">
        <v>269</v>
      </c>
      <c r="P169" s="82">
        <v>1</v>
      </c>
      <c r="Q169" s="82" t="s">
        <v>270</v>
      </c>
      <c r="R169" s="82"/>
      <c r="S169" s="82"/>
      <c r="T169" s="81" t="str">
        <f>REPLACE(INDEX(GroupVertices[Group],MATCH(Edges[[#This Row],[Vertex 1]],GroupVertices[Vertex],0)),1,1,"")</f>
        <v>2</v>
      </c>
      <c r="U169" s="81" t="str">
        <f>REPLACE(INDEX(GroupVertices[Group],MATCH(Edges[[#This Row],[Vertex 2]],GroupVertices[Vertex],0)),1,1,"")</f>
        <v>1</v>
      </c>
      <c r="V169" s="35"/>
      <c r="W169" s="35"/>
      <c r="X169" s="35"/>
      <c r="Y169" s="35"/>
      <c r="Z169" s="35"/>
      <c r="AA169" s="35"/>
      <c r="AB169" s="35"/>
      <c r="AC169" s="35"/>
      <c r="AD169" s="35"/>
    </row>
    <row r="170" spans="1:30" ht="15">
      <c r="A170" s="66" t="s">
        <v>247</v>
      </c>
      <c r="B170" s="66" t="s">
        <v>227</v>
      </c>
      <c r="C170" s="67"/>
      <c r="D170" s="68">
        <v>1</v>
      </c>
      <c r="E170" s="69" t="s">
        <v>132</v>
      </c>
      <c r="F170" s="70"/>
      <c r="G170" s="67"/>
      <c r="H170" s="71"/>
      <c r="I170" s="72"/>
      <c r="J170" s="72"/>
      <c r="K170" s="35" t="s">
        <v>65</v>
      </c>
      <c r="L170" s="80">
        <v>170</v>
      </c>
      <c r="M170" s="80"/>
      <c r="N170" s="74"/>
      <c r="O170" s="82" t="s">
        <v>269</v>
      </c>
      <c r="P170" s="82">
        <v>1</v>
      </c>
      <c r="Q170" s="82" t="s">
        <v>270</v>
      </c>
      <c r="R170" s="82"/>
      <c r="S170" s="82"/>
      <c r="T170" s="81" t="str">
        <f>REPLACE(INDEX(GroupVertices[Group],MATCH(Edges[[#This Row],[Vertex 1]],GroupVertices[Vertex],0)),1,1,"")</f>
        <v>2</v>
      </c>
      <c r="U170" s="81" t="str">
        <f>REPLACE(INDEX(GroupVertices[Group],MATCH(Edges[[#This Row],[Vertex 2]],GroupVertices[Vertex],0)),1,1,"")</f>
        <v>3</v>
      </c>
      <c r="V170" s="35"/>
      <c r="W170" s="35"/>
      <c r="X170" s="35"/>
      <c r="Y170" s="35"/>
      <c r="Z170" s="35"/>
      <c r="AA170" s="35"/>
      <c r="AB170" s="35"/>
      <c r="AC170" s="35"/>
      <c r="AD170" s="35"/>
    </row>
    <row r="171" spans="1:30" ht="15">
      <c r="A171" s="66" t="s">
        <v>218</v>
      </c>
      <c r="B171" s="66" t="s">
        <v>247</v>
      </c>
      <c r="C171" s="67"/>
      <c r="D171" s="68">
        <v>1</v>
      </c>
      <c r="E171" s="69" t="s">
        <v>132</v>
      </c>
      <c r="F171" s="70"/>
      <c r="G171" s="67"/>
      <c r="H171" s="71"/>
      <c r="I171" s="72"/>
      <c r="J171" s="72"/>
      <c r="K171" s="35" t="s">
        <v>65</v>
      </c>
      <c r="L171" s="80">
        <v>171</v>
      </c>
      <c r="M171" s="80"/>
      <c r="N171" s="74"/>
      <c r="O171" s="82" t="s">
        <v>269</v>
      </c>
      <c r="P171" s="82">
        <v>1</v>
      </c>
      <c r="Q171" s="82" t="s">
        <v>270</v>
      </c>
      <c r="R171" s="82"/>
      <c r="S171" s="82"/>
      <c r="T171" s="81" t="str">
        <f>REPLACE(INDEX(GroupVertices[Group],MATCH(Edges[[#This Row],[Vertex 1]],GroupVertices[Vertex],0)),1,1,"")</f>
        <v>1</v>
      </c>
      <c r="U171" s="81" t="str">
        <f>REPLACE(INDEX(GroupVertices[Group],MATCH(Edges[[#This Row],[Vertex 2]],GroupVertices[Vertex],0)),1,1,"")</f>
        <v>2</v>
      </c>
      <c r="V171" s="35"/>
      <c r="W171" s="35"/>
      <c r="X171" s="35"/>
      <c r="Y171" s="35"/>
      <c r="Z171" s="35"/>
      <c r="AA171" s="35"/>
      <c r="AB171" s="35"/>
      <c r="AC171" s="35"/>
      <c r="AD171" s="35"/>
    </row>
    <row r="172" spans="1:30" ht="15">
      <c r="A172" s="66" t="s">
        <v>221</v>
      </c>
      <c r="B172" s="66" t="s">
        <v>248</v>
      </c>
      <c r="C172" s="67"/>
      <c r="D172" s="68">
        <v>1</v>
      </c>
      <c r="E172" s="69" t="s">
        <v>132</v>
      </c>
      <c r="F172" s="70"/>
      <c r="G172" s="67"/>
      <c r="H172" s="71"/>
      <c r="I172" s="72"/>
      <c r="J172" s="72"/>
      <c r="K172" s="35" t="s">
        <v>66</v>
      </c>
      <c r="L172" s="80">
        <v>172</v>
      </c>
      <c r="M172" s="80"/>
      <c r="N172" s="74"/>
      <c r="O172" s="82" t="s">
        <v>269</v>
      </c>
      <c r="P172" s="82">
        <v>1</v>
      </c>
      <c r="Q172" s="82" t="s">
        <v>270</v>
      </c>
      <c r="R172" s="82"/>
      <c r="S172" s="82"/>
      <c r="T172" s="81" t="str">
        <f>REPLACE(INDEX(GroupVertices[Group],MATCH(Edges[[#This Row],[Vertex 1]],GroupVertices[Vertex],0)),1,1,"")</f>
        <v>1</v>
      </c>
      <c r="U172" s="81" t="str">
        <f>REPLACE(INDEX(GroupVertices[Group],MATCH(Edges[[#This Row],[Vertex 2]],GroupVertices[Vertex],0)),1,1,"")</f>
        <v>2</v>
      </c>
      <c r="V172" s="35"/>
      <c r="W172" s="35"/>
      <c r="X172" s="35"/>
      <c r="Y172" s="35"/>
      <c r="Z172" s="35"/>
      <c r="AA172" s="35"/>
      <c r="AB172" s="35"/>
      <c r="AC172" s="35"/>
      <c r="AD172" s="35"/>
    </row>
    <row r="173" spans="1:30" ht="15">
      <c r="A173" s="66" t="s">
        <v>233</v>
      </c>
      <c r="B173" s="66" t="s">
        <v>248</v>
      </c>
      <c r="C173" s="67"/>
      <c r="D173" s="68">
        <v>1</v>
      </c>
      <c r="E173" s="69" t="s">
        <v>132</v>
      </c>
      <c r="F173" s="70"/>
      <c r="G173" s="67"/>
      <c r="H173" s="71"/>
      <c r="I173" s="72"/>
      <c r="J173" s="72"/>
      <c r="K173" s="35" t="s">
        <v>65</v>
      </c>
      <c r="L173" s="80">
        <v>173</v>
      </c>
      <c r="M173" s="80"/>
      <c r="N173" s="74"/>
      <c r="O173" s="82" t="s">
        <v>269</v>
      </c>
      <c r="P173" s="82">
        <v>1</v>
      </c>
      <c r="Q173" s="82" t="s">
        <v>270</v>
      </c>
      <c r="R173" s="82"/>
      <c r="S173" s="82"/>
      <c r="T173" s="81" t="str">
        <f>REPLACE(INDEX(GroupVertices[Group],MATCH(Edges[[#This Row],[Vertex 1]],GroupVertices[Vertex],0)),1,1,"")</f>
        <v>2</v>
      </c>
      <c r="U173" s="81" t="str">
        <f>REPLACE(INDEX(GroupVertices[Group],MATCH(Edges[[#This Row],[Vertex 2]],GroupVertices[Vertex],0)),1,1,"")</f>
        <v>2</v>
      </c>
      <c r="V173" s="35"/>
      <c r="W173" s="35"/>
      <c r="X173" s="35"/>
      <c r="Y173" s="35"/>
      <c r="Z173" s="35"/>
      <c r="AA173" s="35"/>
      <c r="AB173" s="35"/>
      <c r="AC173" s="35"/>
      <c r="AD173" s="35"/>
    </row>
    <row r="174" spans="1:30" ht="15">
      <c r="A174" s="66" t="s">
        <v>248</v>
      </c>
      <c r="B174" s="66" t="s">
        <v>221</v>
      </c>
      <c r="C174" s="67"/>
      <c r="D174" s="68">
        <v>1</v>
      </c>
      <c r="E174" s="69" t="s">
        <v>132</v>
      </c>
      <c r="F174" s="70"/>
      <c r="G174" s="67"/>
      <c r="H174" s="71"/>
      <c r="I174" s="72"/>
      <c r="J174" s="72"/>
      <c r="K174" s="35" t="s">
        <v>66</v>
      </c>
      <c r="L174" s="80">
        <v>174</v>
      </c>
      <c r="M174" s="80"/>
      <c r="N174" s="74"/>
      <c r="O174" s="82" t="s">
        <v>269</v>
      </c>
      <c r="P174" s="82">
        <v>1</v>
      </c>
      <c r="Q174" s="82" t="s">
        <v>270</v>
      </c>
      <c r="R174" s="82"/>
      <c r="S174" s="82"/>
      <c r="T174" s="81" t="str">
        <f>REPLACE(INDEX(GroupVertices[Group],MATCH(Edges[[#This Row],[Vertex 1]],GroupVertices[Vertex],0)),1,1,"")</f>
        <v>2</v>
      </c>
      <c r="U174" s="81" t="str">
        <f>REPLACE(INDEX(GroupVertices[Group],MATCH(Edges[[#This Row],[Vertex 2]],GroupVertices[Vertex],0)),1,1,"")</f>
        <v>1</v>
      </c>
      <c r="V174" s="35"/>
      <c r="W174" s="35"/>
      <c r="X174" s="35"/>
      <c r="Y174" s="35"/>
      <c r="Z174" s="35"/>
      <c r="AA174" s="35"/>
      <c r="AB174" s="35"/>
      <c r="AC174" s="35"/>
      <c r="AD174" s="35"/>
    </row>
    <row r="175" spans="1:30" ht="15">
      <c r="A175" s="66" t="s">
        <v>218</v>
      </c>
      <c r="B175" s="66" t="s">
        <v>248</v>
      </c>
      <c r="C175" s="67"/>
      <c r="D175" s="68">
        <v>1</v>
      </c>
      <c r="E175" s="69" t="s">
        <v>132</v>
      </c>
      <c r="F175" s="70"/>
      <c r="G175" s="67"/>
      <c r="H175" s="71"/>
      <c r="I175" s="72"/>
      <c r="J175" s="72"/>
      <c r="K175" s="35" t="s">
        <v>65</v>
      </c>
      <c r="L175" s="80">
        <v>175</v>
      </c>
      <c r="M175" s="80"/>
      <c r="N175" s="74"/>
      <c r="O175" s="82" t="s">
        <v>269</v>
      </c>
      <c r="P175" s="82">
        <v>1</v>
      </c>
      <c r="Q175" s="82" t="s">
        <v>270</v>
      </c>
      <c r="R175" s="82"/>
      <c r="S175" s="82"/>
      <c r="T175" s="81" t="str">
        <f>REPLACE(INDEX(GroupVertices[Group],MATCH(Edges[[#This Row],[Vertex 1]],GroupVertices[Vertex],0)),1,1,"")</f>
        <v>1</v>
      </c>
      <c r="U175" s="81" t="str">
        <f>REPLACE(INDEX(GroupVertices[Group],MATCH(Edges[[#This Row],[Vertex 2]],GroupVertices[Vertex],0)),1,1,"")</f>
        <v>2</v>
      </c>
      <c r="V175" s="35"/>
      <c r="W175" s="35"/>
      <c r="X175" s="35"/>
      <c r="Y175" s="35"/>
      <c r="Z175" s="35"/>
      <c r="AA175" s="35"/>
      <c r="AB175" s="35"/>
      <c r="AC175" s="35"/>
      <c r="AD175" s="35"/>
    </row>
    <row r="176" spans="1:30" ht="15">
      <c r="A176" s="66" t="s">
        <v>218</v>
      </c>
      <c r="B176" s="66" t="s">
        <v>253</v>
      </c>
      <c r="C176" s="67"/>
      <c r="D176" s="68">
        <v>1</v>
      </c>
      <c r="E176" s="69" t="s">
        <v>132</v>
      </c>
      <c r="F176" s="70"/>
      <c r="G176" s="67"/>
      <c r="H176" s="71"/>
      <c r="I176" s="72"/>
      <c r="J176" s="72"/>
      <c r="K176" s="35" t="s">
        <v>65</v>
      </c>
      <c r="L176" s="80">
        <v>176</v>
      </c>
      <c r="M176" s="80"/>
      <c r="N176" s="74"/>
      <c r="O176" s="82" t="s">
        <v>269</v>
      </c>
      <c r="P176" s="82">
        <v>1</v>
      </c>
      <c r="Q176" s="82" t="s">
        <v>270</v>
      </c>
      <c r="R176" s="82"/>
      <c r="S176" s="82"/>
      <c r="T176" s="81" t="str">
        <f>REPLACE(INDEX(GroupVertices[Group],MATCH(Edges[[#This Row],[Vertex 1]],GroupVertices[Vertex],0)),1,1,"")</f>
        <v>1</v>
      </c>
      <c r="U176" s="81" t="str">
        <f>REPLACE(INDEX(GroupVertices[Group],MATCH(Edges[[#This Row],[Vertex 2]],GroupVertices[Vertex],0)),1,1,"")</f>
        <v>4</v>
      </c>
      <c r="V176" s="35"/>
      <c r="W176" s="35"/>
      <c r="X176" s="35"/>
      <c r="Y176" s="35"/>
      <c r="Z176" s="35"/>
      <c r="AA176" s="35"/>
      <c r="AB176" s="35"/>
      <c r="AC176" s="35"/>
      <c r="AD176" s="35"/>
    </row>
    <row r="177" spans="1:30" ht="15">
      <c r="A177" s="66" t="s">
        <v>227</v>
      </c>
      <c r="B177" s="66" t="s">
        <v>253</v>
      </c>
      <c r="C177" s="67"/>
      <c r="D177" s="68">
        <v>1</v>
      </c>
      <c r="E177" s="69" t="s">
        <v>132</v>
      </c>
      <c r="F177" s="70"/>
      <c r="G177" s="67"/>
      <c r="H177" s="71"/>
      <c r="I177" s="72"/>
      <c r="J177" s="72"/>
      <c r="K177" s="35" t="s">
        <v>65</v>
      </c>
      <c r="L177" s="80">
        <v>177</v>
      </c>
      <c r="M177" s="80"/>
      <c r="N177" s="74"/>
      <c r="O177" s="82" t="s">
        <v>269</v>
      </c>
      <c r="P177" s="82">
        <v>1</v>
      </c>
      <c r="Q177" s="82" t="s">
        <v>270</v>
      </c>
      <c r="R177" s="82"/>
      <c r="S177" s="82"/>
      <c r="T177" s="81" t="str">
        <f>REPLACE(INDEX(GroupVertices[Group],MATCH(Edges[[#This Row],[Vertex 1]],GroupVertices[Vertex],0)),1,1,"")</f>
        <v>3</v>
      </c>
      <c r="U177" s="81" t="str">
        <f>REPLACE(INDEX(GroupVertices[Group],MATCH(Edges[[#This Row],[Vertex 2]],GroupVertices[Vertex],0)),1,1,"")</f>
        <v>4</v>
      </c>
      <c r="V177" s="35"/>
      <c r="W177" s="35"/>
      <c r="X177" s="35"/>
      <c r="Y177" s="35"/>
      <c r="Z177" s="35"/>
      <c r="AA177" s="35"/>
      <c r="AB177" s="35"/>
      <c r="AC177" s="35"/>
      <c r="AD177" s="35"/>
    </row>
    <row r="178" spans="1:30" ht="15">
      <c r="A178" s="66" t="s">
        <v>249</v>
      </c>
      <c r="B178" s="66" t="s">
        <v>253</v>
      </c>
      <c r="C178" s="67"/>
      <c r="D178" s="68">
        <v>1</v>
      </c>
      <c r="E178" s="69" t="s">
        <v>132</v>
      </c>
      <c r="F178" s="70"/>
      <c r="G178" s="67"/>
      <c r="H178" s="71"/>
      <c r="I178" s="72"/>
      <c r="J178" s="72"/>
      <c r="K178" s="35" t="s">
        <v>65</v>
      </c>
      <c r="L178" s="80">
        <v>178</v>
      </c>
      <c r="M178" s="80"/>
      <c r="N178" s="74"/>
      <c r="O178" s="82" t="s">
        <v>269</v>
      </c>
      <c r="P178" s="82">
        <v>1</v>
      </c>
      <c r="Q178" s="82" t="s">
        <v>270</v>
      </c>
      <c r="R178" s="82"/>
      <c r="S178" s="82"/>
      <c r="T178" s="81" t="str">
        <f>REPLACE(INDEX(GroupVertices[Group],MATCH(Edges[[#This Row],[Vertex 1]],GroupVertices[Vertex],0)),1,1,"")</f>
        <v>2</v>
      </c>
      <c r="U178" s="81" t="str">
        <f>REPLACE(INDEX(GroupVertices[Group],MATCH(Edges[[#This Row],[Vertex 2]],GroupVertices[Vertex],0)),1,1,"")</f>
        <v>4</v>
      </c>
      <c r="V178" s="35"/>
      <c r="W178" s="35"/>
      <c r="X178" s="35"/>
      <c r="Y178" s="35"/>
      <c r="Z178" s="35"/>
      <c r="AA178" s="35"/>
      <c r="AB178" s="35"/>
      <c r="AC178" s="35"/>
      <c r="AD178" s="35"/>
    </row>
    <row r="179" spans="1:30" ht="15">
      <c r="A179" s="66" t="s">
        <v>250</v>
      </c>
      <c r="B179" s="66" t="s">
        <v>253</v>
      </c>
      <c r="C179" s="67"/>
      <c r="D179" s="68">
        <v>1</v>
      </c>
      <c r="E179" s="69" t="s">
        <v>132</v>
      </c>
      <c r="F179" s="70"/>
      <c r="G179" s="67"/>
      <c r="H179" s="71"/>
      <c r="I179" s="72"/>
      <c r="J179" s="72"/>
      <c r="K179" s="35" t="s">
        <v>65</v>
      </c>
      <c r="L179" s="80">
        <v>179</v>
      </c>
      <c r="M179" s="80"/>
      <c r="N179" s="74"/>
      <c r="O179" s="82" t="s">
        <v>269</v>
      </c>
      <c r="P179" s="82">
        <v>1</v>
      </c>
      <c r="Q179" s="82" t="s">
        <v>270</v>
      </c>
      <c r="R179" s="82"/>
      <c r="S179" s="82"/>
      <c r="T179" s="81" t="str">
        <f>REPLACE(INDEX(GroupVertices[Group],MATCH(Edges[[#This Row],[Vertex 1]],GroupVertices[Vertex],0)),1,1,"")</f>
        <v>4</v>
      </c>
      <c r="U179" s="81" t="str">
        <f>REPLACE(INDEX(GroupVertices[Group],MATCH(Edges[[#This Row],[Vertex 2]],GroupVertices[Vertex],0)),1,1,"")</f>
        <v>4</v>
      </c>
      <c r="V179" s="35"/>
      <c r="W179" s="35"/>
      <c r="X179" s="35"/>
      <c r="Y179" s="35"/>
      <c r="Z179" s="35"/>
      <c r="AA179" s="35"/>
      <c r="AB179" s="35"/>
      <c r="AC179" s="35"/>
      <c r="AD179" s="35"/>
    </row>
    <row r="180" spans="1:30" ht="15">
      <c r="A180" s="66" t="s">
        <v>222</v>
      </c>
      <c r="B180" s="66" t="s">
        <v>224</v>
      </c>
      <c r="C180" s="67"/>
      <c r="D180" s="68">
        <v>1</v>
      </c>
      <c r="E180" s="69" t="s">
        <v>132</v>
      </c>
      <c r="F180" s="70"/>
      <c r="G180" s="67"/>
      <c r="H180" s="71"/>
      <c r="I180" s="72"/>
      <c r="J180" s="72"/>
      <c r="K180" s="35" t="s">
        <v>65</v>
      </c>
      <c r="L180" s="80">
        <v>180</v>
      </c>
      <c r="M180" s="80"/>
      <c r="N180" s="74"/>
      <c r="O180" s="82" t="s">
        <v>269</v>
      </c>
      <c r="P180" s="82">
        <v>1</v>
      </c>
      <c r="Q180" s="82" t="s">
        <v>270</v>
      </c>
      <c r="R180" s="82"/>
      <c r="S180" s="82"/>
      <c r="T180" s="81" t="str">
        <f>REPLACE(INDEX(GroupVertices[Group],MATCH(Edges[[#This Row],[Vertex 1]],GroupVertices[Vertex],0)),1,1,"")</f>
        <v>1</v>
      </c>
      <c r="U180" s="81" t="str">
        <f>REPLACE(INDEX(GroupVertices[Group],MATCH(Edges[[#This Row],[Vertex 2]],GroupVertices[Vertex],0)),1,1,"")</f>
        <v>3</v>
      </c>
      <c r="V180" s="35"/>
      <c r="W180" s="35"/>
      <c r="X180" s="35"/>
      <c r="Y180" s="35"/>
      <c r="Z180" s="35"/>
      <c r="AA180" s="35"/>
      <c r="AB180" s="35"/>
      <c r="AC180" s="35"/>
      <c r="AD180" s="35"/>
    </row>
    <row r="181" spans="1:30" ht="15">
      <c r="A181" s="66" t="s">
        <v>224</v>
      </c>
      <c r="B181" s="66" t="s">
        <v>242</v>
      </c>
      <c r="C181" s="67"/>
      <c r="D181" s="68">
        <v>1</v>
      </c>
      <c r="E181" s="69" t="s">
        <v>132</v>
      </c>
      <c r="F181" s="70"/>
      <c r="G181" s="67"/>
      <c r="H181" s="71"/>
      <c r="I181" s="72"/>
      <c r="J181" s="72"/>
      <c r="K181" s="35" t="s">
        <v>66</v>
      </c>
      <c r="L181" s="80">
        <v>181</v>
      </c>
      <c r="M181" s="80"/>
      <c r="N181" s="74"/>
      <c r="O181" s="82" t="s">
        <v>269</v>
      </c>
      <c r="P181" s="82">
        <v>1</v>
      </c>
      <c r="Q181" s="82" t="s">
        <v>270</v>
      </c>
      <c r="R181" s="82"/>
      <c r="S181" s="82"/>
      <c r="T181" s="81" t="str">
        <f>REPLACE(INDEX(GroupVertices[Group],MATCH(Edges[[#This Row],[Vertex 1]],GroupVertices[Vertex],0)),1,1,"")</f>
        <v>3</v>
      </c>
      <c r="U181" s="81" t="str">
        <f>REPLACE(INDEX(GroupVertices[Group],MATCH(Edges[[#This Row],[Vertex 2]],GroupVertices[Vertex],0)),1,1,"")</f>
        <v>3</v>
      </c>
      <c r="V181" s="35"/>
      <c r="W181" s="35"/>
      <c r="X181" s="35"/>
      <c r="Y181" s="35"/>
      <c r="Z181" s="35"/>
      <c r="AA181" s="35"/>
      <c r="AB181" s="35"/>
      <c r="AC181" s="35"/>
      <c r="AD181" s="35"/>
    </row>
    <row r="182" spans="1:30" ht="15">
      <c r="A182" s="66" t="s">
        <v>224</v>
      </c>
      <c r="B182" s="66" t="s">
        <v>227</v>
      </c>
      <c r="C182" s="67"/>
      <c r="D182" s="68">
        <v>1</v>
      </c>
      <c r="E182" s="69" t="s">
        <v>132</v>
      </c>
      <c r="F182" s="70"/>
      <c r="G182" s="67"/>
      <c r="H182" s="71"/>
      <c r="I182" s="72"/>
      <c r="J182" s="72"/>
      <c r="K182" s="35" t="s">
        <v>66</v>
      </c>
      <c r="L182" s="80">
        <v>182</v>
      </c>
      <c r="M182" s="80"/>
      <c r="N182" s="74"/>
      <c r="O182" s="82" t="s">
        <v>269</v>
      </c>
      <c r="P182" s="82">
        <v>1</v>
      </c>
      <c r="Q182" s="82" t="s">
        <v>270</v>
      </c>
      <c r="R182" s="82"/>
      <c r="S182" s="82"/>
      <c r="T182" s="81" t="str">
        <f>REPLACE(INDEX(GroupVertices[Group],MATCH(Edges[[#This Row],[Vertex 1]],GroupVertices[Vertex],0)),1,1,"")</f>
        <v>3</v>
      </c>
      <c r="U182" s="81" t="str">
        <f>REPLACE(INDEX(GroupVertices[Group],MATCH(Edges[[#This Row],[Vertex 2]],GroupVertices[Vertex],0)),1,1,"")</f>
        <v>3</v>
      </c>
      <c r="V182" s="35"/>
      <c r="W182" s="35"/>
      <c r="X182" s="35"/>
      <c r="Y182" s="35"/>
      <c r="Z182" s="35"/>
      <c r="AA182" s="35"/>
      <c r="AB182" s="35"/>
      <c r="AC182" s="35"/>
      <c r="AD182" s="35"/>
    </row>
    <row r="183" spans="1:30" ht="15">
      <c r="A183" s="66" t="s">
        <v>218</v>
      </c>
      <c r="B183" s="66" t="s">
        <v>224</v>
      </c>
      <c r="C183" s="67"/>
      <c r="D183" s="68">
        <v>1</v>
      </c>
      <c r="E183" s="69" t="s">
        <v>132</v>
      </c>
      <c r="F183" s="70"/>
      <c r="G183" s="67"/>
      <c r="H183" s="71"/>
      <c r="I183" s="72"/>
      <c r="J183" s="72"/>
      <c r="K183" s="35" t="s">
        <v>65</v>
      </c>
      <c r="L183" s="80">
        <v>183</v>
      </c>
      <c r="M183" s="80"/>
      <c r="N183" s="74"/>
      <c r="O183" s="82" t="s">
        <v>269</v>
      </c>
      <c r="P183" s="82">
        <v>1</v>
      </c>
      <c r="Q183" s="82" t="s">
        <v>270</v>
      </c>
      <c r="R183" s="82"/>
      <c r="S183" s="82"/>
      <c r="T183" s="81" t="str">
        <f>REPLACE(INDEX(GroupVertices[Group],MATCH(Edges[[#This Row],[Vertex 1]],GroupVertices[Vertex],0)),1,1,"")</f>
        <v>1</v>
      </c>
      <c r="U183" s="81" t="str">
        <f>REPLACE(INDEX(GroupVertices[Group],MATCH(Edges[[#This Row],[Vertex 2]],GroupVertices[Vertex],0)),1,1,"")</f>
        <v>3</v>
      </c>
      <c r="V183" s="35"/>
      <c r="W183" s="35"/>
      <c r="X183" s="35"/>
      <c r="Y183" s="35"/>
      <c r="Z183" s="35"/>
      <c r="AA183" s="35"/>
      <c r="AB183" s="35"/>
      <c r="AC183" s="35"/>
      <c r="AD183" s="35"/>
    </row>
    <row r="184" spans="1:30" ht="15">
      <c r="A184" s="66" t="s">
        <v>242</v>
      </c>
      <c r="B184" s="66" t="s">
        <v>224</v>
      </c>
      <c r="C184" s="67"/>
      <c r="D184" s="68">
        <v>1</v>
      </c>
      <c r="E184" s="69" t="s">
        <v>132</v>
      </c>
      <c r="F184" s="70"/>
      <c r="G184" s="67"/>
      <c r="H184" s="71"/>
      <c r="I184" s="72"/>
      <c r="J184" s="72"/>
      <c r="K184" s="35" t="s">
        <v>66</v>
      </c>
      <c r="L184" s="80">
        <v>184</v>
      </c>
      <c r="M184" s="80"/>
      <c r="N184" s="74"/>
      <c r="O184" s="82" t="s">
        <v>269</v>
      </c>
      <c r="P184" s="82">
        <v>1</v>
      </c>
      <c r="Q184" s="82" t="s">
        <v>270</v>
      </c>
      <c r="R184" s="82"/>
      <c r="S184" s="82"/>
      <c r="T184" s="81" t="str">
        <f>REPLACE(INDEX(GroupVertices[Group],MATCH(Edges[[#This Row],[Vertex 1]],GroupVertices[Vertex],0)),1,1,"")</f>
        <v>3</v>
      </c>
      <c r="U184" s="81" t="str">
        <f>REPLACE(INDEX(GroupVertices[Group],MATCH(Edges[[#This Row],[Vertex 2]],GroupVertices[Vertex],0)),1,1,"")</f>
        <v>3</v>
      </c>
      <c r="V184" s="35"/>
      <c r="W184" s="35"/>
      <c r="X184" s="35"/>
      <c r="Y184" s="35"/>
      <c r="Z184" s="35"/>
      <c r="AA184" s="35"/>
      <c r="AB184" s="35"/>
      <c r="AC184" s="35"/>
      <c r="AD184" s="35"/>
    </row>
    <row r="185" spans="1:30" ht="15">
      <c r="A185" s="66" t="s">
        <v>221</v>
      </c>
      <c r="B185" s="66" t="s">
        <v>224</v>
      </c>
      <c r="C185" s="67"/>
      <c r="D185" s="68">
        <v>1</v>
      </c>
      <c r="E185" s="69" t="s">
        <v>132</v>
      </c>
      <c r="F185" s="70"/>
      <c r="G185" s="67"/>
      <c r="H185" s="71"/>
      <c r="I185" s="72"/>
      <c r="J185" s="72"/>
      <c r="K185" s="35" t="s">
        <v>65</v>
      </c>
      <c r="L185" s="80">
        <v>185</v>
      </c>
      <c r="M185" s="80"/>
      <c r="N185" s="74"/>
      <c r="O185" s="82" t="s">
        <v>269</v>
      </c>
      <c r="P185" s="82">
        <v>1</v>
      </c>
      <c r="Q185" s="82" t="s">
        <v>270</v>
      </c>
      <c r="R185" s="82"/>
      <c r="S185" s="82"/>
      <c r="T185" s="81" t="str">
        <f>REPLACE(INDEX(GroupVertices[Group],MATCH(Edges[[#This Row],[Vertex 1]],GroupVertices[Vertex],0)),1,1,"")</f>
        <v>1</v>
      </c>
      <c r="U185" s="81" t="str">
        <f>REPLACE(INDEX(GroupVertices[Group],MATCH(Edges[[#This Row],[Vertex 2]],GroupVertices[Vertex],0)),1,1,"")</f>
        <v>3</v>
      </c>
      <c r="V185" s="35"/>
      <c r="W185" s="35"/>
      <c r="X185" s="35"/>
      <c r="Y185" s="35"/>
      <c r="Z185" s="35"/>
      <c r="AA185" s="35"/>
      <c r="AB185" s="35"/>
      <c r="AC185" s="35"/>
      <c r="AD185" s="35"/>
    </row>
    <row r="186" spans="1:30" ht="15">
      <c r="A186" s="66" t="s">
        <v>227</v>
      </c>
      <c r="B186" s="66" t="s">
        <v>224</v>
      </c>
      <c r="C186" s="67"/>
      <c r="D186" s="68">
        <v>1</v>
      </c>
      <c r="E186" s="69" t="s">
        <v>132</v>
      </c>
      <c r="F186" s="70"/>
      <c r="G186" s="67"/>
      <c r="H186" s="71"/>
      <c r="I186" s="72"/>
      <c r="J186" s="72"/>
      <c r="K186" s="35" t="s">
        <v>66</v>
      </c>
      <c r="L186" s="80">
        <v>186</v>
      </c>
      <c r="M186" s="80"/>
      <c r="N186" s="74"/>
      <c r="O186" s="82" t="s">
        <v>269</v>
      </c>
      <c r="P186" s="82">
        <v>1</v>
      </c>
      <c r="Q186" s="82" t="s">
        <v>270</v>
      </c>
      <c r="R186" s="82"/>
      <c r="S186" s="82"/>
      <c r="T186" s="81" t="str">
        <f>REPLACE(INDEX(GroupVertices[Group],MATCH(Edges[[#This Row],[Vertex 1]],GroupVertices[Vertex],0)),1,1,"")</f>
        <v>3</v>
      </c>
      <c r="U186" s="81" t="str">
        <f>REPLACE(INDEX(GroupVertices[Group],MATCH(Edges[[#This Row],[Vertex 2]],GroupVertices[Vertex],0)),1,1,"")</f>
        <v>3</v>
      </c>
      <c r="V186" s="35"/>
      <c r="W186" s="35"/>
      <c r="X186" s="35"/>
      <c r="Y186" s="35"/>
      <c r="Z186" s="35"/>
      <c r="AA186" s="35"/>
      <c r="AB186" s="35"/>
      <c r="AC186" s="35"/>
      <c r="AD186" s="35"/>
    </row>
    <row r="187" spans="1:30" ht="15">
      <c r="A187" s="66" t="s">
        <v>250</v>
      </c>
      <c r="B187" s="66" t="s">
        <v>224</v>
      </c>
      <c r="C187" s="67"/>
      <c r="D187" s="68">
        <v>1</v>
      </c>
      <c r="E187" s="69" t="s">
        <v>132</v>
      </c>
      <c r="F187" s="70"/>
      <c r="G187" s="67"/>
      <c r="H187" s="71"/>
      <c r="I187" s="72"/>
      <c r="J187" s="72"/>
      <c r="K187" s="35" t="s">
        <v>65</v>
      </c>
      <c r="L187" s="80">
        <v>187</v>
      </c>
      <c r="M187" s="80"/>
      <c r="N187" s="74"/>
      <c r="O187" s="82" t="s">
        <v>269</v>
      </c>
      <c r="P187" s="82">
        <v>1</v>
      </c>
      <c r="Q187" s="82" t="s">
        <v>270</v>
      </c>
      <c r="R187" s="82"/>
      <c r="S187" s="82"/>
      <c r="T187" s="81" t="str">
        <f>REPLACE(INDEX(GroupVertices[Group],MATCH(Edges[[#This Row],[Vertex 1]],GroupVertices[Vertex],0)),1,1,"")</f>
        <v>4</v>
      </c>
      <c r="U187" s="81" t="str">
        <f>REPLACE(INDEX(GroupVertices[Group],MATCH(Edges[[#This Row],[Vertex 2]],GroupVertices[Vertex],0)),1,1,"")</f>
        <v>3</v>
      </c>
      <c r="V187" s="35"/>
      <c r="W187" s="35"/>
      <c r="X187" s="35"/>
      <c r="Y187" s="35"/>
      <c r="Z187" s="35"/>
      <c r="AA187" s="35"/>
      <c r="AB187" s="35"/>
      <c r="AC187" s="35"/>
      <c r="AD187" s="35"/>
    </row>
    <row r="188" spans="1:30" ht="15">
      <c r="A188" s="66" t="s">
        <v>242</v>
      </c>
      <c r="B188" s="66" t="s">
        <v>227</v>
      </c>
      <c r="C188" s="67"/>
      <c r="D188" s="68">
        <v>1</v>
      </c>
      <c r="E188" s="69" t="s">
        <v>132</v>
      </c>
      <c r="F188" s="70"/>
      <c r="G188" s="67"/>
      <c r="H188" s="71"/>
      <c r="I188" s="72"/>
      <c r="J188" s="72"/>
      <c r="K188" s="35" t="s">
        <v>66</v>
      </c>
      <c r="L188" s="80">
        <v>188</v>
      </c>
      <c r="M188" s="80"/>
      <c r="N188" s="74"/>
      <c r="O188" s="82" t="s">
        <v>269</v>
      </c>
      <c r="P188" s="82">
        <v>1</v>
      </c>
      <c r="Q188" s="82" t="s">
        <v>270</v>
      </c>
      <c r="R188" s="82"/>
      <c r="S188" s="82"/>
      <c r="T188" s="81" t="str">
        <f>REPLACE(INDEX(GroupVertices[Group],MATCH(Edges[[#This Row],[Vertex 1]],GroupVertices[Vertex],0)),1,1,"")</f>
        <v>3</v>
      </c>
      <c r="U188" s="81" t="str">
        <f>REPLACE(INDEX(GroupVertices[Group],MATCH(Edges[[#This Row],[Vertex 2]],GroupVertices[Vertex],0)),1,1,"")</f>
        <v>3</v>
      </c>
      <c r="V188" s="35"/>
      <c r="W188" s="35"/>
      <c r="X188" s="35"/>
      <c r="Y188" s="35"/>
      <c r="Z188" s="35"/>
      <c r="AA188" s="35"/>
      <c r="AB188" s="35"/>
      <c r="AC188" s="35"/>
      <c r="AD188" s="35"/>
    </row>
    <row r="189" spans="1:30" ht="15">
      <c r="A189" s="66" t="s">
        <v>221</v>
      </c>
      <c r="B189" s="66" t="s">
        <v>227</v>
      </c>
      <c r="C189" s="67"/>
      <c r="D189" s="68">
        <v>1</v>
      </c>
      <c r="E189" s="69" t="s">
        <v>132</v>
      </c>
      <c r="F189" s="70"/>
      <c r="G189" s="67"/>
      <c r="H189" s="71"/>
      <c r="I189" s="72"/>
      <c r="J189" s="72"/>
      <c r="K189" s="35" t="s">
        <v>66</v>
      </c>
      <c r="L189" s="80">
        <v>189</v>
      </c>
      <c r="M189" s="80"/>
      <c r="N189" s="74"/>
      <c r="O189" s="82" t="s">
        <v>269</v>
      </c>
      <c r="P189" s="82">
        <v>1</v>
      </c>
      <c r="Q189" s="82" t="s">
        <v>270</v>
      </c>
      <c r="R189" s="82"/>
      <c r="S189" s="82"/>
      <c r="T189" s="81" t="str">
        <f>REPLACE(INDEX(GroupVertices[Group],MATCH(Edges[[#This Row],[Vertex 1]],GroupVertices[Vertex],0)),1,1,"")</f>
        <v>1</v>
      </c>
      <c r="U189" s="81" t="str">
        <f>REPLACE(INDEX(GroupVertices[Group],MATCH(Edges[[#This Row],[Vertex 2]],GroupVertices[Vertex],0)),1,1,"")</f>
        <v>3</v>
      </c>
      <c r="V189" s="35"/>
      <c r="W189" s="35"/>
      <c r="X189" s="35"/>
      <c r="Y189" s="35"/>
      <c r="Z189" s="35"/>
      <c r="AA189" s="35"/>
      <c r="AB189" s="35"/>
      <c r="AC189" s="35"/>
      <c r="AD189" s="35"/>
    </row>
    <row r="190" spans="1:30" ht="15">
      <c r="A190" s="66" t="s">
        <v>227</v>
      </c>
      <c r="B190" s="66" t="s">
        <v>242</v>
      </c>
      <c r="C190" s="67"/>
      <c r="D190" s="68">
        <v>1</v>
      </c>
      <c r="E190" s="69" t="s">
        <v>132</v>
      </c>
      <c r="F190" s="70"/>
      <c r="G190" s="67"/>
      <c r="H190" s="71"/>
      <c r="I190" s="72"/>
      <c r="J190" s="72"/>
      <c r="K190" s="35" t="s">
        <v>66</v>
      </c>
      <c r="L190" s="80">
        <v>190</v>
      </c>
      <c r="M190" s="80"/>
      <c r="N190" s="74"/>
      <c r="O190" s="82" t="s">
        <v>269</v>
      </c>
      <c r="P190" s="82">
        <v>1</v>
      </c>
      <c r="Q190" s="82" t="s">
        <v>270</v>
      </c>
      <c r="R190" s="82"/>
      <c r="S190" s="82"/>
      <c r="T190" s="81" t="str">
        <f>REPLACE(INDEX(GroupVertices[Group],MATCH(Edges[[#This Row],[Vertex 1]],GroupVertices[Vertex],0)),1,1,"")</f>
        <v>3</v>
      </c>
      <c r="U190" s="81" t="str">
        <f>REPLACE(INDEX(GroupVertices[Group],MATCH(Edges[[#This Row],[Vertex 2]],GroupVertices[Vertex],0)),1,1,"")</f>
        <v>3</v>
      </c>
      <c r="V190" s="35"/>
      <c r="W190" s="35"/>
      <c r="X190" s="35"/>
      <c r="Y190" s="35"/>
      <c r="Z190" s="35"/>
      <c r="AA190" s="35"/>
      <c r="AB190" s="35"/>
      <c r="AC190" s="35"/>
      <c r="AD190" s="35"/>
    </row>
    <row r="191" spans="1:30" ht="15">
      <c r="A191" s="66" t="s">
        <v>227</v>
      </c>
      <c r="B191" s="66" t="s">
        <v>221</v>
      </c>
      <c r="C191" s="67"/>
      <c r="D191" s="68">
        <v>1</v>
      </c>
      <c r="E191" s="69" t="s">
        <v>132</v>
      </c>
      <c r="F191" s="70"/>
      <c r="G191" s="67"/>
      <c r="H191" s="71"/>
      <c r="I191" s="72"/>
      <c r="J191" s="72"/>
      <c r="K191" s="35" t="s">
        <v>66</v>
      </c>
      <c r="L191" s="80">
        <v>191</v>
      </c>
      <c r="M191" s="80"/>
      <c r="N191" s="74"/>
      <c r="O191" s="82" t="s">
        <v>269</v>
      </c>
      <c r="P191" s="82">
        <v>1</v>
      </c>
      <c r="Q191" s="82" t="s">
        <v>270</v>
      </c>
      <c r="R191" s="82"/>
      <c r="S191" s="82"/>
      <c r="T191" s="81" t="str">
        <f>REPLACE(INDEX(GroupVertices[Group],MATCH(Edges[[#This Row],[Vertex 1]],GroupVertices[Vertex],0)),1,1,"")</f>
        <v>3</v>
      </c>
      <c r="U191" s="81" t="str">
        <f>REPLACE(INDEX(GroupVertices[Group],MATCH(Edges[[#This Row],[Vertex 2]],GroupVertices[Vertex],0)),1,1,"")</f>
        <v>1</v>
      </c>
      <c r="V191" s="35"/>
      <c r="W191" s="35"/>
      <c r="X191" s="35"/>
      <c r="Y191" s="35"/>
      <c r="Z191" s="35"/>
      <c r="AA191" s="35"/>
      <c r="AB191" s="35"/>
      <c r="AC191" s="35"/>
      <c r="AD191" s="35"/>
    </row>
    <row r="192" spans="1:30" ht="15">
      <c r="A192" s="66" t="s">
        <v>227</v>
      </c>
      <c r="B192" s="66" t="s">
        <v>251</v>
      </c>
      <c r="C192" s="67"/>
      <c r="D192" s="68">
        <v>1</v>
      </c>
      <c r="E192" s="69" t="s">
        <v>132</v>
      </c>
      <c r="F192" s="70"/>
      <c r="G192" s="67"/>
      <c r="H192" s="71"/>
      <c r="I192" s="72"/>
      <c r="J192" s="72"/>
      <c r="K192" s="35" t="s">
        <v>65</v>
      </c>
      <c r="L192" s="80">
        <v>192</v>
      </c>
      <c r="M192" s="80"/>
      <c r="N192" s="74"/>
      <c r="O192" s="82" t="s">
        <v>269</v>
      </c>
      <c r="P192" s="82">
        <v>1</v>
      </c>
      <c r="Q192" s="82" t="s">
        <v>270</v>
      </c>
      <c r="R192" s="82"/>
      <c r="S192" s="82"/>
      <c r="T192" s="81" t="str">
        <f>REPLACE(INDEX(GroupVertices[Group],MATCH(Edges[[#This Row],[Vertex 1]],GroupVertices[Vertex],0)),1,1,"")</f>
        <v>3</v>
      </c>
      <c r="U192" s="81" t="str">
        <f>REPLACE(INDEX(GroupVertices[Group],MATCH(Edges[[#This Row],[Vertex 2]],GroupVertices[Vertex],0)),1,1,"")</f>
        <v>1</v>
      </c>
      <c r="V192" s="35"/>
      <c r="W192" s="35"/>
      <c r="X192" s="35"/>
      <c r="Y192" s="35"/>
      <c r="Z192" s="35"/>
      <c r="AA192" s="35"/>
      <c r="AB192" s="35"/>
      <c r="AC192" s="35"/>
      <c r="AD192" s="35"/>
    </row>
    <row r="193" spans="1:30" ht="15">
      <c r="A193" s="66" t="s">
        <v>227</v>
      </c>
      <c r="B193" s="66" t="s">
        <v>252</v>
      </c>
      <c r="C193" s="67"/>
      <c r="D193" s="68">
        <v>1</v>
      </c>
      <c r="E193" s="69" t="s">
        <v>132</v>
      </c>
      <c r="F193" s="70"/>
      <c r="G193" s="67"/>
      <c r="H193" s="71"/>
      <c r="I193" s="72"/>
      <c r="J193" s="72"/>
      <c r="K193" s="35" t="s">
        <v>65</v>
      </c>
      <c r="L193" s="80">
        <v>193</v>
      </c>
      <c r="M193" s="80"/>
      <c r="N193" s="74"/>
      <c r="O193" s="82" t="s">
        <v>269</v>
      </c>
      <c r="P193" s="82">
        <v>1</v>
      </c>
      <c r="Q193" s="82" t="s">
        <v>270</v>
      </c>
      <c r="R193" s="82"/>
      <c r="S193" s="82"/>
      <c r="T193" s="81" t="str">
        <f>REPLACE(INDEX(GroupVertices[Group],MATCH(Edges[[#This Row],[Vertex 1]],GroupVertices[Vertex],0)),1,1,"")</f>
        <v>3</v>
      </c>
      <c r="U193" s="81" t="str">
        <f>REPLACE(INDEX(GroupVertices[Group],MATCH(Edges[[#This Row],[Vertex 2]],GroupVertices[Vertex],0)),1,1,"")</f>
        <v>1</v>
      </c>
      <c r="V193" s="35"/>
      <c r="W193" s="35"/>
      <c r="X193" s="35"/>
      <c r="Y193" s="35"/>
      <c r="Z193" s="35"/>
      <c r="AA193" s="35"/>
      <c r="AB193" s="35"/>
      <c r="AC193" s="35"/>
      <c r="AD193" s="35"/>
    </row>
    <row r="194" spans="1:30" ht="15">
      <c r="A194" s="66" t="s">
        <v>218</v>
      </c>
      <c r="B194" s="66" t="s">
        <v>227</v>
      </c>
      <c r="C194" s="67"/>
      <c r="D194" s="68">
        <v>1</v>
      </c>
      <c r="E194" s="69" t="s">
        <v>132</v>
      </c>
      <c r="F194" s="70"/>
      <c r="G194" s="67"/>
      <c r="H194" s="71"/>
      <c r="I194" s="72"/>
      <c r="J194" s="72"/>
      <c r="K194" s="35" t="s">
        <v>65</v>
      </c>
      <c r="L194" s="80">
        <v>194</v>
      </c>
      <c r="M194" s="80"/>
      <c r="N194" s="74"/>
      <c r="O194" s="82" t="s">
        <v>269</v>
      </c>
      <c r="P194" s="82">
        <v>1</v>
      </c>
      <c r="Q194" s="82" t="s">
        <v>270</v>
      </c>
      <c r="R194" s="82"/>
      <c r="S194" s="82"/>
      <c r="T194" s="81" t="str">
        <f>REPLACE(INDEX(GroupVertices[Group],MATCH(Edges[[#This Row],[Vertex 1]],GroupVertices[Vertex],0)),1,1,"")</f>
        <v>1</v>
      </c>
      <c r="U194" s="81" t="str">
        <f>REPLACE(INDEX(GroupVertices[Group],MATCH(Edges[[#This Row],[Vertex 2]],GroupVertices[Vertex],0)),1,1,"")</f>
        <v>3</v>
      </c>
      <c r="V194" s="35"/>
      <c r="W194" s="35"/>
      <c r="X194" s="35"/>
      <c r="Y194" s="35"/>
      <c r="Z194" s="35"/>
      <c r="AA194" s="35"/>
      <c r="AB194" s="35"/>
      <c r="AC194" s="35"/>
      <c r="AD194" s="35"/>
    </row>
    <row r="195" spans="1:30" ht="15">
      <c r="A195" s="66" t="s">
        <v>233</v>
      </c>
      <c r="B195" s="66" t="s">
        <v>227</v>
      </c>
      <c r="C195" s="67"/>
      <c r="D195" s="68">
        <v>1</v>
      </c>
      <c r="E195" s="69" t="s">
        <v>132</v>
      </c>
      <c r="F195" s="70"/>
      <c r="G195" s="67"/>
      <c r="H195" s="71"/>
      <c r="I195" s="72"/>
      <c r="J195" s="72"/>
      <c r="K195" s="35" t="s">
        <v>65</v>
      </c>
      <c r="L195" s="80">
        <v>195</v>
      </c>
      <c r="M195" s="80"/>
      <c r="N195" s="74"/>
      <c r="O195" s="82" t="s">
        <v>269</v>
      </c>
      <c r="P195" s="82">
        <v>1</v>
      </c>
      <c r="Q195" s="82" t="s">
        <v>270</v>
      </c>
      <c r="R195" s="82"/>
      <c r="S195" s="82"/>
      <c r="T195" s="81" t="str">
        <f>REPLACE(INDEX(GroupVertices[Group],MATCH(Edges[[#This Row],[Vertex 1]],GroupVertices[Vertex],0)),1,1,"")</f>
        <v>2</v>
      </c>
      <c r="U195" s="81" t="str">
        <f>REPLACE(INDEX(GroupVertices[Group],MATCH(Edges[[#This Row],[Vertex 2]],GroupVertices[Vertex],0)),1,1,"")</f>
        <v>3</v>
      </c>
      <c r="V195" s="35"/>
      <c r="W195" s="35"/>
      <c r="X195" s="35"/>
      <c r="Y195" s="35"/>
      <c r="Z195" s="35"/>
      <c r="AA195" s="35"/>
      <c r="AB195" s="35"/>
      <c r="AC195" s="35"/>
      <c r="AD195" s="35"/>
    </row>
    <row r="196" spans="1:30" ht="15">
      <c r="A196" s="66" t="s">
        <v>241</v>
      </c>
      <c r="B196" s="66" t="s">
        <v>227</v>
      </c>
      <c r="C196" s="67"/>
      <c r="D196" s="68">
        <v>1</v>
      </c>
      <c r="E196" s="69" t="s">
        <v>132</v>
      </c>
      <c r="F196" s="70"/>
      <c r="G196" s="67"/>
      <c r="H196" s="71"/>
      <c r="I196" s="72"/>
      <c r="J196" s="72"/>
      <c r="K196" s="35" t="s">
        <v>65</v>
      </c>
      <c r="L196" s="80">
        <v>196</v>
      </c>
      <c r="M196" s="80"/>
      <c r="N196" s="74"/>
      <c r="O196" s="82" t="s">
        <v>269</v>
      </c>
      <c r="P196" s="82">
        <v>1</v>
      </c>
      <c r="Q196" s="82" t="s">
        <v>270</v>
      </c>
      <c r="R196" s="82"/>
      <c r="S196" s="82"/>
      <c r="T196" s="81" t="str">
        <f>REPLACE(INDEX(GroupVertices[Group],MATCH(Edges[[#This Row],[Vertex 1]],GroupVertices[Vertex],0)),1,1,"")</f>
        <v>4</v>
      </c>
      <c r="U196" s="81" t="str">
        <f>REPLACE(INDEX(GroupVertices[Group],MATCH(Edges[[#This Row],[Vertex 2]],GroupVertices[Vertex],0)),1,1,"")</f>
        <v>3</v>
      </c>
      <c r="V196" s="35"/>
      <c r="W196" s="35"/>
      <c r="X196" s="35"/>
      <c r="Y196" s="35"/>
      <c r="Z196" s="35"/>
      <c r="AA196" s="35"/>
      <c r="AB196" s="35"/>
      <c r="AC196" s="35"/>
      <c r="AD196" s="35"/>
    </row>
    <row r="197" spans="1:30" ht="15">
      <c r="A197" s="66" t="s">
        <v>249</v>
      </c>
      <c r="B197" s="66" t="s">
        <v>227</v>
      </c>
      <c r="C197" s="67"/>
      <c r="D197" s="68">
        <v>1</v>
      </c>
      <c r="E197" s="69" t="s">
        <v>132</v>
      </c>
      <c r="F197" s="70"/>
      <c r="G197" s="67"/>
      <c r="H197" s="71"/>
      <c r="I197" s="72"/>
      <c r="J197" s="72"/>
      <c r="K197" s="35" t="s">
        <v>65</v>
      </c>
      <c r="L197" s="80">
        <v>197</v>
      </c>
      <c r="M197" s="80"/>
      <c r="N197" s="74"/>
      <c r="O197" s="82" t="s">
        <v>269</v>
      </c>
      <c r="P197" s="82">
        <v>1</v>
      </c>
      <c r="Q197" s="82" t="s">
        <v>270</v>
      </c>
      <c r="R197" s="82"/>
      <c r="S197" s="82"/>
      <c r="T197" s="81" t="str">
        <f>REPLACE(INDEX(GroupVertices[Group],MATCH(Edges[[#This Row],[Vertex 1]],GroupVertices[Vertex],0)),1,1,"")</f>
        <v>2</v>
      </c>
      <c r="U197" s="81" t="str">
        <f>REPLACE(INDEX(GroupVertices[Group],MATCH(Edges[[#This Row],[Vertex 2]],GroupVertices[Vertex],0)),1,1,"")</f>
        <v>3</v>
      </c>
      <c r="V197" s="35"/>
      <c r="W197" s="35"/>
      <c r="X197" s="35"/>
      <c r="Y197" s="35"/>
      <c r="Z197" s="35"/>
      <c r="AA197" s="35"/>
      <c r="AB197" s="35"/>
      <c r="AC197" s="35"/>
      <c r="AD197" s="35"/>
    </row>
    <row r="198" spans="1:30" ht="15">
      <c r="A198" s="66" t="s">
        <v>250</v>
      </c>
      <c r="B198" s="66" t="s">
        <v>227</v>
      </c>
      <c r="C198" s="67"/>
      <c r="D198" s="68">
        <v>1</v>
      </c>
      <c r="E198" s="69" t="s">
        <v>132</v>
      </c>
      <c r="F198" s="70"/>
      <c r="G198" s="67"/>
      <c r="H198" s="71"/>
      <c r="I198" s="72"/>
      <c r="J198" s="72"/>
      <c r="K198" s="35" t="s">
        <v>65</v>
      </c>
      <c r="L198" s="80">
        <v>198</v>
      </c>
      <c r="M198" s="80"/>
      <c r="N198" s="74"/>
      <c r="O198" s="82" t="s">
        <v>269</v>
      </c>
      <c r="P198" s="82">
        <v>1</v>
      </c>
      <c r="Q198" s="82" t="s">
        <v>270</v>
      </c>
      <c r="R198" s="82"/>
      <c r="S198" s="82"/>
      <c r="T198" s="81" t="str">
        <f>REPLACE(INDEX(GroupVertices[Group],MATCH(Edges[[#This Row],[Vertex 1]],GroupVertices[Vertex],0)),1,1,"")</f>
        <v>4</v>
      </c>
      <c r="U198" s="81" t="str">
        <f>REPLACE(INDEX(GroupVertices[Group],MATCH(Edges[[#This Row],[Vertex 2]],GroupVertices[Vertex],0)),1,1,"")</f>
        <v>3</v>
      </c>
      <c r="V198" s="35"/>
      <c r="W198" s="35"/>
      <c r="X198" s="35"/>
      <c r="Y198" s="35"/>
      <c r="Z198" s="35"/>
      <c r="AA198" s="35"/>
      <c r="AB198" s="35"/>
      <c r="AC198" s="35"/>
      <c r="AD198" s="35"/>
    </row>
    <row r="199" spans="1:30" ht="15">
      <c r="A199" s="66" t="s">
        <v>221</v>
      </c>
      <c r="B199" s="66" t="s">
        <v>241</v>
      </c>
      <c r="C199" s="67"/>
      <c r="D199" s="68">
        <v>1</v>
      </c>
      <c r="E199" s="69" t="s">
        <v>132</v>
      </c>
      <c r="F199" s="70"/>
      <c r="G199" s="67"/>
      <c r="H199" s="71"/>
      <c r="I199" s="72"/>
      <c r="J199" s="72"/>
      <c r="K199" s="35" t="s">
        <v>66</v>
      </c>
      <c r="L199" s="80">
        <v>199</v>
      </c>
      <c r="M199" s="80"/>
      <c r="N199" s="74"/>
      <c r="O199" s="82" t="s">
        <v>269</v>
      </c>
      <c r="P199" s="82">
        <v>1</v>
      </c>
      <c r="Q199" s="82" t="s">
        <v>270</v>
      </c>
      <c r="R199" s="82"/>
      <c r="S199" s="82"/>
      <c r="T199" s="81" t="str">
        <f>REPLACE(INDEX(GroupVertices[Group],MATCH(Edges[[#This Row],[Vertex 1]],GroupVertices[Vertex],0)),1,1,"")</f>
        <v>1</v>
      </c>
      <c r="U199" s="81" t="str">
        <f>REPLACE(INDEX(GroupVertices[Group],MATCH(Edges[[#This Row],[Vertex 2]],GroupVertices[Vertex],0)),1,1,"")</f>
        <v>4</v>
      </c>
      <c r="V199" s="35"/>
      <c r="W199" s="35"/>
      <c r="X199" s="35"/>
      <c r="Y199" s="35"/>
      <c r="Z199" s="35"/>
      <c r="AA199" s="35"/>
      <c r="AB199" s="35"/>
      <c r="AC199" s="35"/>
      <c r="AD199" s="35"/>
    </row>
    <row r="200" spans="1:30" ht="15">
      <c r="A200" s="66" t="s">
        <v>233</v>
      </c>
      <c r="B200" s="66" t="s">
        <v>241</v>
      </c>
      <c r="C200" s="67"/>
      <c r="D200" s="68">
        <v>1</v>
      </c>
      <c r="E200" s="69" t="s">
        <v>132</v>
      </c>
      <c r="F200" s="70"/>
      <c r="G200" s="67"/>
      <c r="H200" s="71"/>
      <c r="I200" s="72"/>
      <c r="J200" s="72"/>
      <c r="K200" s="35" t="s">
        <v>65</v>
      </c>
      <c r="L200" s="80">
        <v>200</v>
      </c>
      <c r="M200" s="80"/>
      <c r="N200" s="74"/>
      <c r="O200" s="82" t="s">
        <v>269</v>
      </c>
      <c r="P200" s="82">
        <v>1</v>
      </c>
      <c r="Q200" s="82" t="s">
        <v>270</v>
      </c>
      <c r="R200" s="82"/>
      <c r="S200" s="82"/>
      <c r="T200" s="81" t="str">
        <f>REPLACE(INDEX(GroupVertices[Group],MATCH(Edges[[#This Row],[Vertex 1]],GroupVertices[Vertex],0)),1,1,"")</f>
        <v>2</v>
      </c>
      <c r="U200" s="81" t="str">
        <f>REPLACE(INDEX(GroupVertices[Group],MATCH(Edges[[#This Row],[Vertex 2]],GroupVertices[Vertex],0)),1,1,"")</f>
        <v>4</v>
      </c>
      <c r="V200" s="35"/>
      <c r="W200" s="35"/>
      <c r="X200" s="35"/>
      <c r="Y200" s="35"/>
      <c r="Z200" s="35"/>
      <c r="AA200" s="35"/>
      <c r="AB200" s="35"/>
      <c r="AC200" s="35"/>
      <c r="AD200" s="35"/>
    </row>
    <row r="201" spans="1:30" ht="15">
      <c r="A201" s="66" t="s">
        <v>241</v>
      </c>
      <c r="B201" s="66" t="s">
        <v>221</v>
      </c>
      <c r="C201" s="67"/>
      <c r="D201" s="68">
        <v>1</v>
      </c>
      <c r="E201" s="69" t="s">
        <v>132</v>
      </c>
      <c r="F201" s="70"/>
      <c r="G201" s="67"/>
      <c r="H201" s="71"/>
      <c r="I201" s="72"/>
      <c r="J201" s="72"/>
      <c r="K201" s="35" t="s">
        <v>66</v>
      </c>
      <c r="L201" s="80">
        <v>201</v>
      </c>
      <c r="M201" s="80"/>
      <c r="N201" s="74"/>
      <c r="O201" s="82" t="s">
        <v>269</v>
      </c>
      <c r="P201" s="82">
        <v>1</v>
      </c>
      <c r="Q201" s="82" t="s">
        <v>270</v>
      </c>
      <c r="R201" s="82"/>
      <c r="S201" s="82"/>
      <c r="T201" s="81" t="str">
        <f>REPLACE(INDEX(GroupVertices[Group],MATCH(Edges[[#This Row],[Vertex 1]],GroupVertices[Vertex],0)),1,1,"")</f>
        <v>4</v>
      </c>
      <c r="U201" s="81" t="str">
        <f>REPLACE(INDEX(GroupVertices[Group],MATCH(Edges[[#This Row],[Vertex 2]],GroupVertices[Vertex],0)),1,1,"")</f>
        <v>1</v>
      </c>
      <c r="V201" s="35"/>
      <c r="W201" s="35"/>
      <c r="X201" s="35"/>
      <c r="Y201" s="35"/>
      <c r="Z201" s="35"/>
      <c r="AA201" s="35"/>
      <c r="AB201" s="35"/>
      <c r="AC201" s="35"/>
      <c r="AD201" s="35"/>
    </row>
    <row r="202" spans="1:30" ht="15">
      <c r="A202" s="66" t="s">
        <v>218</v>
      </c>
      <c r="B202" s="66" t="s">
        <v>241</v>
      </c>
      <c r="C202" s="67"/>
      <c r="D202" s="68">
        <v>1</v>
      </c>
      <c r="E202" s="69" t="s">
        <v>132</v>
      </c>
      <c r="F202" s="70"/>
      <c r="G202" s="67"/>
      <c r="H202" s="71"/>
      <c r="I202" s="72"/>
      <c r="J202" s="72"/>
      <c r="K202" s="35" t="s">
        <v>65</v>
      </c>
      <c r="L202" s="80">
        <v>202</v>
      </c>
      <c r="M202" s="80"/>
      <c r="N202" s="74"/>
      <c r="O202" s="82" t="s">
        <v>269</v>
      </c>
      <c r="P202" s="82">
        <v>1</v>
      </c>
      <c r="Q202" s="82" t="s">
        <v>270</v>
      </c>
      <c r="R202" s="82"/>
      <c r="S202" s="82"/>
      <c r="T202" s="81" t="str">
        <f>REPLACE(INDEX(GroupVertices[Group],MATCH(Edges[[#This Row],[Vertex 1]],GroupVertices[Vertex],0)),1,1,"")</f>
        <v>1</v>
      </c>
      <c r="U202" s="81" t="str">
        <f>REPLACE(INDEX(GroupVertices[Group],MATCH(Edges[[#This Row],[Vertex 2]],GroupVertices[Vertex],0)),1,1,"")</f>
        <v>4</v>
      </c>
      <c r="V202" s="35"/>
      <c r="W202" s="35"/>
      <c r="X202" s="35"/>
      <c r="Y202" s="35"/>
      <c r="Z202" s="35"/>
      <c r="AA202" s="35"/>
      <c r="AB202" s="35"/>
      <c r="AC202" s="35"/>
      <c r="AD202" s="35"/>
    </row>
    <row r="203" spans="1:30" ht="15">
      <c r="A203" s="66" t="s">
        <v>250</v>
      </c>
      <c r="B203" s="66" t="s">
        <v>241</v>
      </c>
      <c r="C203" s="67"/>
      <c r="D203" s="68">
        <v>1</v>
      </c>
      <c r="E203" s="69" t="s">
        <v>132</v>
      </c>
      <c r="F203" s="70"/>
      <c r="G203" s="67"/>
      <c r="H203" s="71"/>
      <c r="I203" s="72"/>
      <c r="J203" s="72"/>
      <c r="K203" s="35" t="s">
        <v>65</v>
      </c>
      <c r="L203" s="80">
        <v>203</v>
      </c>
      <c r="M203" s="80"/>
      <c r="N203" s="74"/>
      <c r="O203" s="82" t="s">
        <v>269</v>
      </c>
      <c r="P203" s="82">
        <v>1</v>
      </c>
      <c r="Q203" s="82" t="s">
        <v>270</v>
      </c>
      <c r="R203" s="82"/>
      <c r="S203" s="82"/>
      <c r="T203" s="81" t="str">
        <f>REPLACE(INDEX(GroupVertices[Group],MATCH(Edges[[#This Row],[Vertex 1]],GroupVertices[Vertex],0)),1,1,"")</f>
        <v>4</v>
      </c>
      <c r="U203" s="81" t="str">
        <f>REPLACE(INDEX(GroupVertices[Group],MATCH(Edges[[#This Row],[Vertex 2]],GroupVertices[Vertex],0)),1,1,"")</f>
        <v>4</v>
      </c>
      <c r="V203" s="35"/>
      <c r="W203" s="35"/>
      <c r="X203" s="35"/>
      <c r="Y203" s="35"/>
      <c r="Z203" s="35"/>
      <c r="AA203" s="35"/>
      <c r="AB203" s="35"/>
      <c r="AC203" s="35"/>
      <c r="AD203" s="35"/>
    </row>
    <row r="204" spans="1:30" ht="15">
      <c r="A204" s="66" t="s">
        <v>221</v>
      </c>
      <c r="B204" s="66" t="s">
        <v>249</v>
      </c>
      <c r="C204" s="67"/>
      <c r="D204" s="68">
        <v>1</v>
      </c>
      <c r="E204" s="69" t="s">
        <v>132</v>
      </c>
      <c r="F204" s="70"/>
      <c r="G204" s="67"/>
      <c r="H204" s="71"/>
      <c r="I204" s="72"/>
      <c r="J204" s="72"/>
      <c r="K204" s="35" t="s">
        <v>66</v>
      </c>
      <c r="L204" s="80">
        <v>204</v>
      </c>
      <c r="M204" s="80"/>
      <c r="N204" s="74"/>
      <c r="O204" s="82" t="s">
        <v>269</v>
      </c>
      <c r="P204" s="82">
        <v>1</v>
      </c>
      <c r="Q204" s="82" t="s">
        <v>270</v>
      </c>
      <c r="R204" s="82"/>
      <c r="S204" s="82"/>
      <c r="T204" s="81" t="str">
        <f>REPLACE(INDEX(GroupVertices[Group],MATCH(Edges[[#This Row],[Vertex 1]],GroupVertices[Vertex],0)),1,1,"")</f>
        <v>1</v>
      </c>
      <c r="U204" s="81" t="str">
        <f>REPLACE(INDEX(GroupVertices[Group],MATCH(Edges[[#This Row],[Vertex 2]],GroupVertices[Vertex],0)),1,1,"")</f>
        <v>2</v>
      </c>
      <c r="V204" s="35"/>
      <c r="W204" s="35"/>
      <c r="X204" s="35"/>
      <c r="Y204" s="35"/>
      <c r="Z204" s="35"/>
      <c r="AA204" s="35"/>
      <c r="AB204" s="35"/>
      <c r="AC204" s="35"/>
      <c r="AD204" s="35"/>
    </row>
    <row r="205" spans="1:30" ht="15">
      <c r="A205" s="66" t="s">
        <v>233</v>
      </c>
      <c r="B205" s="66" t="s">
        <v>249</v>
      </c>
      <c r="C205" s="67"/>
      <c r="D205" s="68">
        <v>1</v>
      </c>
      <c r="E205" s="69" t="s">
        <v>132</v>
      </c>
      <c r="F205" s="70"/>
      <c r="G205" s="67"/>
      <c r="H205" s="71"/>
      <c r="I205" s="72"/>
      <c r="J205" s="72"/>
      <c r="K205" s="35" t="s">
        <v>65</v>
      </c>
      <c r="L205" s="80">
        <v>205</v>
      </c>
      <c r="M205" s="80"/>
      <c r="N205" s="74"/>
      <c r="O205" s="82" t="s">
        <v>269</v>
      </c>
      <c r="P205" s="82">
        <v>1</v>
      </c>
      <c r="Q205" s="82" t="s">
        <v>270</v>
      </c>
      <c r="R205" s="82"/>
      <c r="S205" s="82"/>
      <c r="T205" s="81" t="str">
        <f>REPLACE(INDEX(GroupVertices[Group],MATCH(Edges[[#This Row],[Vertex 1]],GroupVertices[Vertex],0)),1,1,"")</f>
        <v>2</v>
      </c>
      <c r="U205" s="81" t="str">
        <f>REPLACE(INDEX(GroupVertices[Group],MATCH(Edges[[#This Row],[Vertex 2]],GroupVertices[Vertex],0)),1,1,"")</f>
        <v>2</v>
      </c>
      <c r="V205" s="35"/>
      <c r="W205" s="35"/>
      <c r="X205" s="35"/>
      <c r="Y205" s="35"/>
      <c r="Z205" s="35"/>
      <c r="AA205" s="35"/>
      <c r="AB205" s="35"/>
      <c r="AC205" s="35"/>
      <c r="AD205" s="35"/>
    </row>
    <row r="206" spans="1:30" ht="15">
      <c r="A206" s="66" t="s">
        <v>249</v>
      </c>
      <c r="B206" s="66" t="s">
        <v>242</v>
      </c>
      <c r="C206" s="67"/>
      <c r="D206" s="68">
        <v>1</v>
      </c>
      <c r="E206" s="69" t="s">
        <v>132</v>
      </c>
      <c r="F206" s="70"/>
      <c r="G206" s="67"/>
      <c r="H206" s="71"/>
      <c r="I206" s="72"/>
      <c r="J206" s="72"/>
      <c r="K206" s="35" t="s">
        <v>65</v>
      </c>
      <c r="L206" s="80">
        <v>206</v>
      </c>
      <c r="M206" s="80"/>
      <c r="N206" s="74"/>
      <c r="O206" s="82" t="s">
        <v>269</v>
      </c>
      <c r="P206" s="82">
        <v>1</v>
      </c>
      <c r="Q206" s="82" t="s">
        <v>270</v>
      </c>
      <c r="R206" s="82"/>
      <c r="S206" s="82"/>
      <c r="T206" s="81" t="str">
        <f>REPLACE(INDEX(GroupVertices[Group],MATCH(Edges[[#This Row],[Vertex 1]],GroupVertices[Vertex],0)),1,1,"")</f>
        <v>2</v>
      </c>
      <c r="U206" s="81" t="str">
        <f>REPLACE(INDEX(GroupVertices[Group],MATCH(Edges[[#This Row],[Vertex 2]],GroupVertices[Vertex],0)),1,1,"")</f>
        <v>3</v>
      </c>
      <c r="V206" s="35"/>
      <c r="W206" s="35"/>
      <c r="X206" s="35"/>
      <c r="Y206" s="35"/>
      <c r="Z206" s="35"/>
      <c r="AA206" s="35"/>
      <c r="AB206" s="35"/>
      <c r="AC206" s="35"/>
      <c r="AD206" s="35"/>
    </row>
    <row r="207" spans="1:30" ht="15">
      <c r="A207" s="66" t="s">
        <v>249</v>
      </c>
      <c r="B207" s="66" t="s">
        <v>221</v>
      </c>
      <c r="C207" s="67"/>
      <c r="D207" s="68">
        <v>1</v>
      </c>
      <c r="E207" s="69" t="s">
        <v>132</v>
      </c>
      <c r="F207" s="70"/>
      <c r="G207" s="67"/>
      <c r="H207" s="71"/>
      <c r="I207" s="72"/>
      <c r="J207" s="72"/>
      <c r="K207" s="35" t="s">
        <v>66</v>
      </c>
      <c r="L207" s="80">
        <v>207</v>
      </c>
      <c r="M207" s="80"/>
      <c r="N207" s="74"/>
      <c r="O207" s="82" t="s">
        <v>269</v>
      </c>
      <c r="P207" s="82">
        <v>1</v>
      </c>
      <c r="Q207" s="82" t="s">
        <v>270</v>
      </c>
      <c r="R207" s="82"/>
      <c r="S207" s="82"/>
      <c r="T207" s="81" t="str">
        <f>REPLACE(INDEX(GroupVertices[Group],MATCH(Edges[[#This Row],[Vertex 1]],GroupVertices[Vertex],0)),1,1,"")</f>
        <v>2</v>
      </c>
      <c r="U207" s="81" t="str">
        <f>REPLACE(INDEX(GroupVertices[Group],MATCH(Edges[[#This Row],[Vertex 2]],GroupVertices[Vertex],0)),1,1,"")</f>
        <v>1</v>
      </c>
      <c r="V207" s="35"/>
      <c r="W207" s="35"/>
      <c r="X207" s="35"/>
      <c r="Y207" s="35"/>
      <c r="Z207" s="35"/>
      <c r="AA207" s="35"/>
      <c r="AB207" s="35"/>
      <c r="AC207" s="35"/>
      <c r="AD207" s="35"/>
    </row>
    <row r="208" spans="1:30" ht="15">
      <c r="A208" s="66" t="s">
        <v>249</v>
      </c>
      <c r="B208" s="66" t="s">
        <v>250</v>
      </c>
      <c r="C208" s="67"/>
      <c r="D208" s="68">
        <v>1</v>
      </c>
      <c r="E208" s="69" t="s">
        <v>132</v>
      </c>
      <c r="F208" s="70"/>
      <c r="G208" s="67"/>
      <c r="H208" s="71"/>
      <c r="I208" s="72"/>
      <c r="J208" s="72"/>
      <c r="K208" s="35" t="s">
        <v>66</v>
      </c>
      <c r="L208" s="80">
        <v>208</v>
      </c>
      <c r="M208" s="80"/>
      <c r="N208" s="74"/>
      <c r="O208" s="82" t="s">
        <v>269</v>
      </c>
      <c r="P208" s="82">
        <v>1</v>
      </c>
      <c r="Q208" s="82" t="s">
        <v>270</v>
      </c>
      <c r="R208" s="82"/>
      <c r="S208" s="82"/>
      <c r="T208" s="81" t="str">
        <f>REPLACE(INDEX(GroupVertices[Group],MATCH(Edges[[#This Row],[Vertex 1]],GroupVertices[Vertex],0)),1,1,"")</f>
        <v>2</v>
      </c>
      <c r="U208" s="81" t="str">
        <f>REPLACE(INDEX(GroupVertices[Group],MATCH(Edges[[#This Row],[Vertex 2]],GroupVertices[Vertex],0)),1,1,"")</f>
        <v>4</v>
      </c>
      <c r="V208" s="35"/>
      <c r="W208" s="35"/>
      <c r="X208" s="35"/>
      <c r="Y208" s="35"/>
      <c r="Z208" s="35"/>
      <c r="AA208" s="35"/>
      <c r="AB208" s="35"/>
      <c r="AC208" s="35"/>
      <c r="AD208" s="35"/>
    </row>
    <row r="209" spans="1:30" ht="15">
      <c r="A209" s="66" t="s">
        <v>218</v>
      </c>
      <c r="B209" s="66" t="s">
        <v>249</v>
      </c>
      <c r="C209" s="67"/>
      <c r="D209" s="68">
        <v>1</v>
      </c>
      <c r="E209" s="69" t="s">
        <v>132</v>
      </c>
      <c r="F209" s="70"/>
      <c r="G209" s="67"/>
      <c r="H209" s="71"/>
      <c r="I209" s="72"/>
      <c r="J209" s="72"/>
      <c r="K209" s="35" t="s">
        <v>65</v>
      </c>
      <c r="L209" s="80">
        <v>209</v>
      </c>
      <c r="M209" s="80"/>
      <c r="N209" s="74"/>
      <c r="O209" s="82" t="s">
        <v>269</v>
      </c>
      <c r="P209" s="82">
        <v>1</v>
      </c>
      <c r="Q209" s="82" t="s">
        <v>270</v>
      </c>
      <c r="R209" s="82"/>
      <c r="S209" s="82"/>
      <c r="T209" s="81" t="str">
        <f>REPLACE(INDEX(GroupVertices[Group],MATCH(Edges[[#This Row],[Vertex 1]],GroupVertices[Vertex],0)),1,1,"")</f>
        <v>1</v>
      </c>
      <c r="U209" s="81" t="str">
        <f>REPLACE(INDEX(GroupVertices[Group],MATCH(Edges[[#This Row],[Vertex 2]],GroupVertices[Vertex],0)),1,1,"")</f>
        <v>2</v>
      </c>
      <c r="V209" s="35"/>
      <c r="W209" s="35"/>
      <c r="X209" s="35"/>
      <c r="Y209" s="35"/>
      <c r="Z209" s="35"/>
      <c r="AA209" s="35"/>
      <c r="AB209" s="35"/>
      <c r="AC209" s="35"/>
      <c r="AD209" s="35"/>
    </row>
    <row r="210" spans="1:30" ht="15">
      <c r="A210" s="66" t="s">
        <v>250</v>
      </c>
      <c r="B210" s="66" t="s">
        <v>249</v>
      </c>
      <c r="C210" s="67"/>
      <c r="D210" s="68">
        <v>1</v>
      </c>
      <c r="E210" s="69" t="s">
        <v>132</v>
      </c>
      <c r="F210" s="70"/>
      <c r="G210" s="67"/>
      <c r="H210" s="71"/>
      <c r="I210" s="72"/>
      <c r="J210" s="72"/>
      <c r="K210" s="35" t="s">
        <v>66</v>
      </c>
      <c r="L210" s="80">
        <v>210</v>
      </c>
      <c r="M210" s="80"/>
      <c r="N210" s="74"/>
      <c r="O210" s="82" t="s">
        <v>269</v>
      </c>
      <c r="P210" s="82">
        <v>1</v>
      </c>
      <c r="Q210" s="82" t="s">
        <v>270</v>
      </c>
      <c r="R210" s="82"/>
      <c r="S210" s="82"/>
      <c r="T210" s="81" t="str">
        <f>REPLACE(INDEX(GroupVertices[Group],MATCH(Edges[[#This Row],[Vertex 1]],GroupVertices[Vertex],0)),1,1,"")</f>
        <v>4</v>
      </c>
      <c r="U210" s="81" t="str">
        <f>REPLACE(INDEX(GroupVertices[Group],MATCH(Edges[[#This Row],[Vertex 2]],GroupVertices[Vertex],0)),1,1,"")</f>
        <v>2</v>
      </c>
      <c r="V210" s="35"/>
      <c r="W210" s="35"/>
      <c r="X210" s="35"/>
      <c r="Y210" s="35"/>
      <c r="Z210" s="35"/>
      <c r="AA210" s="35"/>
      <c r="AB210" s="35"/>
      <c r="AC210" s="35"/>
      <c r="AD210" s="35"/>
    </row>
    <row r="211" spans="1:30" ht="15">
      <c r="A211" s="66" t="s">
        <v>221</v>
      </c>
      <c r="B211" s="66" t="s">
        <v>250</v>
      </c>
      <c r="C211" s="67"/>
      <c r="D211" s="68">
        <v>1</v>
      </c>
      <c r="E211" s="69" t="s">
        <v>132</v>
      </c>
      <c r="F211" s="70"/>
      <c r="G211" s="67"/>
      <c r="H211" s="71"/>
      <c r="I211" s="72"/>
      <c r="J211" s="72"/>
      <c r="K211" s="35" t="s">
        <v>66</v>
      </c>
      <c r="L211" s="80">
        <v>211</v>
      </c>
      <c r="M211" s="80"/>
      <c r="N211" s="74"/>
      <c r="O211" s="82" t="s">
        <v>269</v>
      </c>
      <c r="P211" s="82">
        <v>1</v>
      </c>
      <c r="Q211" s="82" t="s">
        <v>270</v>
      </c>
      <c r="R211" s="82"/>
      <c r="S211" s="82"/>
      <c r="T211" s="81" t="str">
        <f>REPLACE(INDEX(GroupVertices[Group],MATCH(Edges[[#This Row],[Vertex 1]],GroupVertices[Vertex],0)),1,1,"")</f>
        <v>1</v>
      </c>
      <c r="U211" s="81" t="str">
        <f>REPLACE(INDEX(GroupVertices[Group],MATCH(Edges[[#This Row],[Vertex 2]],GroupVertices[Vertex],0)),1,1,"")</f>
        <v>4</v>
      </c>
      <c r="V211" s="35"/>
      <c r="W211" s="35"/>
      <c r="X211" s="35"/>
      <c r="Y211" s="35"/>
      <c r="Z211" s="35"/>
      <c r="AA211" s="35"/>
      <c r="AB211" s="35"/>
      <c r="AC211" s="35"/>
      <c r="AD211" s="35"/>
    </row>
    <row r="212" spans="1:30" ht="15">
      <c r="A212" s="66" t="s">
        <v>233</v>
      </c>
      <c r="B212" s="66" t="s">
        <v>250</v>
      </c>
      <c r="C212" s="67"/>
      <c r="D212" s="68">
        <v>1</v>
      </c>
      <c r="E212" s="69" t="s">
        <v>132</v>
      </c>
      <c r="F212" s="70"/>
      <c r="G212" s="67"/>
      <c r="H212" s="71"/>
      <c r="I212" s="72"/>
      <c r="J212" s="72"/>
      <c r="K212" s="35" t="s">
        <v>65</v>
      </c>
      <c r="L212" s="80">
        <v>212</v>
      </c>
      <c r="M212" s="80"/>
      <c r="N212" s="74"/>
      <c r="O212" s="82" t="s">
        <v>269</v>
      </c>
      <c r="P212" s="82">
        <v>1</v>
      </c>
      <c r="Q212" s="82" t="s">
        <v>270</v>
      </c>
      <c r="R212" s="82"/>
      <c r="S212" s="82"/>
      <c r="T212" s="81" t="str">
        <f>REPLACE(INDEX(GroupVertices[Group],MATCH(Edges[[#This Row],[Vertex 1]],GroupVertices[Vertex],0)),1,1,"")</f>
        <v>2</v>
      </c>
      <c r="U212" s="81" t="str">
        <f>REPLACE(INDEX(GroupVertices[Group],MATCH(Edges[[#This Row],[Vertex 2]],GroupVertices[Vertex],0)),1,1,"")</f>
        <v>4</v>
      </c>
      <c r="V212" s="35"/>
      <c r="W212" s="35"/>
      <c r="X212" s="35"/>
      <c r="Y212" s="35"/>
      <c r="Z212" s="35"/>
      <c r="AA212" s="35"/>
      <c r="AB212" s="35"/>
      <c r="AC212" s="35"/>
      <c r="AD212" s="35"/>
    </row>
    <row r="213" spans="1:30" ht="15">
      <c r="A213" s="66" t="s">
        <v>250</v>
      </c>
      <c r="B213" s="66" t="s">
        <v>264</v>
      </c>
      <c r="C213" s="67"/>
      <c r="D213" s="68">
        <v>1</v>
      </c>
      <c r="E213" s="69" t="s">
        <v>132</v>
      </c>
      <c r="F213" s="70"/>
      <c r="G213" s="67"/>
      <c r="H213" s="71"/>
      <c r="I213" s="72"/>
      <c r="J213" s="72"/>
      <c r="K213" s="35" t="s">
        <v>65</v>
      </c>
      <c r="L213" s="80">
        <v>213</v>
      </c>
      <c r="M213" s="80"/>
      <c r="N213" s="74"/>
      <c r="O213" s="82" t="s">
        <v>269</v>
      </c>
      <c r="P213" s="82">
        <v>1</v>
      </c>
      <c r="Q213" s="82" t="s">
        <v>270</v>
      </c>
      <c r="R213" s="82"/>
      <c r="S213" s="82"/>
      <c r="T213" s="81" t="str">
        <f>REPLACE(INDEX(GroupVertices[Group],MATCH(Edges[[#This Row],[Vertex 1]],GroupVertices[Vertex],0)),1,1,"")</f>
        <v>4</v>
      </c>
      <c r="U213" s="81" t="str">
        <f>REPLACE(INDEX(GroupVertices[Group],MATCH(Edges[[#This Row],[Vertex 2]],GroupVertices[Vertex],0)),1,1,"")</f>
        <v>1</v>
      </c>
      <c r="V213" s="35"/>
      <c r="W213" s="35"/>
      <c r="X213" s="35"/>
      <c r="Y213" s="35"/>
      <c r="Z213" s="35"/>
      <c r="AA213" s="35"/>
      <c r="AB213" s="35"/>
      <c r="AC213" s="35"/>
      <c r="AD213" s="35"/>
    </row>
    <row r="214" spans="1:30" ht="15">
      <c r="A214" s="66" t="s">
        <v>250</v>
      </c>
      <c r="B214" s="66" t="s">
        <v>221</v>
      </c>
      <c r="C214" s="67"/>
      <c r="D214" s="68">
        <v>1</v>
      </c>
      <c r="E214" s="69" t="s">
        <v>132</v>
      </c>
      <c r="F214" s="70"/>
      <c r="G214" s="67"/>
      <c r="H214" s="71"/>
      <c r="I214" s="72"/>
      <c r="J214" s="72"/>
      <c r="K214" s="35" t="s">
        <v>66</v>
      </c>
      <c r="L214" s="80">
        <v>214</v>
      </c>
      <c r="M214" s="80"/>
      <c r="N214" s="74"/>
      <c r="O214" s="82" t="s">
        <v>269</v>
      </c>
      <c r="P214" s="82">
        <v>1</v>
      </c>
      <c r="Q214" s="82" t="s">
        <v>270</v>
      </c>
      <c r="R214" s="82"/>
      <c r="S214" s="82"/>
      <c r="T214" s="81" t="str">
        <f>REPLACE(INDEX(GroupVertices[Group],MATCH(Edges[[#This Row],[Vertex 1]],GroupVertices[Vertex],0)),1,1,"")</f>
        <v>4</v>
      </c>
      <c r="U214" s="81" t="str">
        <f>REPLACE(INDEX(GroupVertices[Group],MATCH(Edges[[#This Row],[Vertex 2]],GroupVertices[Vertex],0)),1,1,"")</f>
        <v>1</v>
      </c>
      <c r="V214" s="35"/>
      <c r="W214" s="35"/>
      <c r="X214" s="35"/>
      <c r="Y214" s="35"/>
      <c r="Z214" s="35"/>
      <c r="AA214" s="35"/>
      <c r="AB214" s="35"/>
      <c r="AC214" s="35"/>
      <c r="AD214" s="35"/>
    </row>
    <row r="215" spans="1:30" ht="15">
      <c r="A215" s="66" t="s">
        <v>218</v>
      </c>
      <c r="B215" s="66" t="s">
        <v>250</v>
      </c>
      <c r="C215" s="67"/>
      <c r="D215" s="68">
        <v>1</v>
      </c>
      <c r="E215" s="69" t="s">
        <v>132</v>
      </c>
      <c r="F215" s="70"/>
      <c r="G215" s="67"/>
      <c r="H215" s="71"/>
      <c r="I215" s="72"/>
      <c r="J215" s="72"/>
      <c r="K215" s="35" t="s">
        <v>65</v>
      </c>
      <c r="L215" s="80">
        <v>215</v>
      </c>
      <c r="M215" s="80"/>
      <c r="N215" s="74"/>
      <c r="O215" s="82" t="s">
        <v>269</v>
      </c>
      <c r="P215" s="82">
        <v>1</v>
      </c>
      <c r="Q215" s="82" t="s">
        <v>270</v>
      </c>
      <c r="R215" s="82"/>
      <c r="S215" s="82"/>
      <c r="T215" s="81" t="str">
        <f>REPLACE(INDEX(GroupVertices[Group],MATCH(Edges[[#This Row],[Vertex 1]],GroupVertices[Vertex],0)),1,1,"")</f>
        <v>1</v>
      </c>
      <c r="U215" s="81" t="str">
        <f>REPLACE(INDEX(GroupVertices[Group],MATCH(Edges[[#This Row],[Vertex 2]],GroupVertices[Vertex],0)),1,1,"")</f>
        <v>4</v>
      </c>
      <c r="V215" s="35"/>
      <c r="W215" s="35"/>
      <c r="X215" s="35"/>
      <c r="Y215" s="35"/>
      <c r="Z215" s="35"/>
      <c r="AA215" s="35"/>
      <c r="AB215" s="35"/>
      <c r="AC215" s="35"/>
      <c r="AD215" s="35"/>
    </row>
    <row r="216" spans="1:30" ht="15">
      <c r="A216" s="66" t="s">
        <v>221</v>
      </c>
      <c r="B216" s="66" t="s">
        <v>265</v>
      </c>
      <c r="C216" s="67"/>
      <c r="D216" s="68">
        <v>1</v>
      </c>
      <c r="E216" s="69" t="s">
        <v>132</v>
      </c>
      <c r="F216" s="70"/>
      <c r="G216" s="67"/>
      <c r="H216" s="71"/>
      <c r="I216" s="72"/>
      <c r="J216" s="72"/>
      <c r="K216" s="35" t="s">
        <v>65</v>
      </c>
      <c r="L216" s="80">
        <v>216</v>
      </c>
      <c r="M216" s="80"/>
      <c r="N216" s="74"/>
      <c r="O216" s="82" t="s">
        <v>269</v>
      </c>
      <c r="P216" s="82">
        <v>1</v>
      </c>
      <c r="Q216" s="82" t="s">
        <v>270</v>
      </c>
      <c r="R216" s="82"/>
      <c r="S216" s="82"/>
      <c r="T216" s="81" t="str">
        <f>REPLACE(INDEX(GroupVertices[Group],MATCH(Edges[[#This Row],[Vertex 1]],GroupVertices[Vertex],0)),1,1,"")</f>
        <v>1</v>
      </c>
      <c r="U216" s="81" t="str">
        <f>REPLACE(INDEX(GroupVertices[Group],MATCH(Edges[[#This Row],[Vertex 2]],GroupVertices[Vertex],0)),1,1,"")</f>
        <v>1</v>
      </c>
      <c r="V216" s="35"/>
      <c r="W216" s="35"/>
      <c r="X216" s="35"/>
      <c r="Y216" s="35"/>
      <c r="Z216" s="35"/>
      <c r="AA216" s="35"/>
      <c r="AB216" s="35"/>
      <c r="AC216" s="35"/>
      <c r="AD216" s="35"/>
    </row>
    <row r="217" spans="1:30" ht="15">
      <c r="A217" s="66" t="s">
        <v>218</v>
      </c>
      <c r="B217" s="66" t="s">
        <v>265</v>
      </c>
      <c r="C217" s="67"/>
      <c r="D217" s="68">
        <v>1</v>
      </c>
      <c r="E217" s="69" t="s">
        <v>132</v>
      </c>
      <c r="F217" s="70"/>
      <c r="G217" s="67"/>
      <c r="H217" s="71"/>
      <c r="I217" s="72"/>
      <c r="J217" s="72"/>
      <c r="K217" s="35" t="s">
        <v>65</v>
      </c>
      <c r="L217" s="80">
        <v>217</v>
      </c>
      <c r="M217" s="80"/>
      <c r="N217" s="74"/>
      <c r="O217" s="82" t="s">
        <v>269</v>
      </c>
      <c r="P217" s="82">
        <v>1</v>
      </c>
      <c r="Q217" s="82" t="s">
        <v>270</v>
      </c>
      <c r="R217" s="82"/>
      <c r="S217" s="82"/>
      <c r="T217" s="81" t="str">
        <f>REPLACE(INDEX(GroupVertices[Group],MATCH(Edges[[#This Row],[Vertex 1]],GroupVertices[Vertex],0)),1,1,"")</f>
        <v>1</v>
      </c>
      <c r="U217" s="81" t="str">
        <f>REPLACE(INDEX(GroupVertices[Group],MATCH(Edges[[#This Row],[Vertex 2]],GroupVertices[Vertex],0)),1,1,"")</f>
        <v>1</v>
      </c>
      <c r="V217" s="35"/>
      <c r="W217" s="35"/>
      <c r="X217" s="35"/>
      <c r="Y217" s="35"/>
      <c r="Z217" s="35"/>
      <c r="AA217" s="35"/>
      <c r="AB217" s="35"/>
      <c r="AC217" s="35"/>
      <c r="AD217" s="35"/>
    </row>
    <row r="218" spans="1:30" ht="15">
      <c r="A218" s="66" t="s">
        <v>221</v>
      </c>
      <c r="B218" s="66" t="s">
        <v>266</v>
      </c>
      <c r="C218" s="67"/>
      <c r="D218" s="68">
        <v>1</v>
      </c>
      <c r="E218" s="69" t="s">
        <v>132</v>
      </c>
      <c r="F218" s="70"/>
      <c r="G218" s="67"/>
      <c r="H218" s="71"/>
      <c r="I218" s="72"/>
      <c r="J218" s="72"/>
      <c r="K218" s="35" t="s">
        <v>65</v>
      </c>
      <c r="L218" s="80">
        <v>218</v>
      </c>
      <c r="M218" s="80"/>
      <c r="N218" s="74"/>
      <c r="O218" s="82" t="s">
        <v>269</v>
      </c>
      <c r="P218" s="82">
        <v>1</v>
      </c>
      <c r="Q218" s="82" t="s">
        <v>270</v>
      </c>
      <c r="R218" s="82"/>
      <c r="S218" s="82"/>
      <c r="T218" s="81" t="str">
        <f>REPLACE(INDEX(GroupVertices[Group],MATCH(Edges[[#This Row],[Vertex 1]],GroupVertices[Vertex],0)),1,1,"")</f>
        <v>1</v>
      </c>
      <c r="U218" s="81" t="str">
        <f>REPLACE(INDEX(GroupVertices[Group],MATCH(Edges[[#This Row],[Vertex 2]],GroupVertices[Vertex],0)),1,1,"")</f>
        <v>1</v>
      </c>
      <c r="V218" s="35"/>
      <c r="W218" s="35"/>
      <c r="X218" s="35"/>
      <c r="Y218" s="35"/>
      <c r="Z218" s="35"/>
      <c r="AA218" s="35"/>
      <c r="AB218" s="35"/>
      <c r="AC218" s="35"/>
      <c r="AD218" s="35"/>
    </row>
    <row r="219" spans="1:30" ht="15">
      <c r="A219" s="66" t="s">
        <v>218</v>
      </c>
      <c r="B219" s="66" t="s">
        <v>266</v>
      </c>
      <c r="C219" s="67"/>
      <c r="D219" s="68">
        <v>1</v>
      </c>
      <c r="E219" s="69" t="s">
        <v>132</v>
      </c>
      <c r="F219" s="70"/>
      <c r="G219" s="67"/>
      <c r="H219" s="71"/>
      <c r="I219" s="72"/>
      <c r="J219" s="72"/>
      <c r="K219" s="35" t="s">
        <v>65</v>
      </c>
      <c r="L219" s="80">
        <v>219</v>
      </c>
      <c r="M219" s="80"/>
      <c r="N219" s="74"/>
      <c r="O219" s="82" t="s">
        <v>269</v>
      </c>
      <c r="P219" s="82">
        <v>1</v>
      </c>
      <c r="Q219" s="82" t="s">
        <v>270</v>
      </c>
      <c r="R219" s="82"/>
      <c r="S219" s="82"/>
      <c r="T219" s="81" t="str">
        <f>REPLACE(INDEX(GroupVertices[Group],MATCH(Edges[[#This Row],[Vertex 1]],GroupVertices[Vertex],0)),1,1,"")</f>
        <v>1</v>
      </c>
      <c r="U219" s="81" t="str">
        <f>REPLACE(INDEX(GroupVertices[Group],MATCH(Edges[[#This Row],[Vertex 2]],GroupVertices[Vertex],0)),1,1,"")</f>
        <v>1</v>
      </c>
      <c r="V219" s="35"/>
      <c r="W219" s="35"/>
      <c r="X219" s="35"/>
      <c r="Y219" s="35"/>
      <c r="Z219" s="35"/>
      <c r="AA219" s="35"/>
      <c r="AB219" s="35"/>
      <c r="AC219" s="35"/>
      <c r="AD219" s="35"/>
    </row>
    <row r="220" spans="1:30" ht="15">
      <c r="A220" s="66" t="s">
        <v>221</v>
      </c>
      <c r="B220" s="66" t="s">
        <v>267</v>
      </c>
      <c r="C220" s="67"/>
      <c r="D220" s="68">
        <v>1</v>
      </c>
      <c r="E220" s="69" t="s">
        <v>132</v>
      </c>
      <c r="F220" s="70"/>
      <c r="G220" s="67"/>
      <c r="H220" s="71"/>
      <c r="I220" s="72"/>
      <c r="J220" s="72"/>
      <c r="K220" s="35" t="s">
        <v>65</v>
      </c>
      <c r="L220" s="80">
        <v>220</v>
      </c>
      <c r="M220" s="80"/>
      <c r="N220" s="74"/>
      <c r="O220" s="82" t="s">
        <v>269</v>
      </c>
      <c r="P220" s="82">
        <v>1</v>
      </c>
      <c r="Q220" s="82" t="s">
        <v>270</v>
      </c>
      <c r="R220" s="82"/>
      <c r="S220" s="82"/>
      <c r="T220" s="81" t="str">
        <f>REPLACE(INDEX(GroupVertices[Group],MATCH(Edges[[#This Row],[Vertex 1]],GroupVertices[Vertex],0)),1,1,"")</f>
        <v>1</v>
      </c>
      <c r="U220" s="81" t="str">
        <f>REPLACE(INDEX(GroupVertices[Group],MATCH(Edges[[#This Row],[Vertex 2]],GroupVertices[Vertex],0)),1,1,"")</f>
        <v>1</v>
      </c>
      <c r="V220" s="35"/>
      <c r="W220" s="35"/>
      <c r="X220" s="35"/>
      <c r="Y220" s="35"/>
      <c r="Z220" s="35"/>
      <c r="AA220" s="35"/>
      <c r="AB220" s="35"/>
      <c r="AC220" s="35"/>
      <c r="AD220" s="35"/>
    </row>
    <row r="221" spans="1:30" ht="15">
      <c r="A221" s="66" t="s">
        <v>218</v>
      </c>
      <c r="B221" s="66" t="s">
        <v>267</v>
      </c>
      <c r="C221" s="67"/>
      <c r="D221" s="68">
        <v>1</v>
      </c>
      <c r="E221" s="69" t="s">
        <v>132</v>
      </c>
      <c r="F221" s="70"/>
      <c r="G221" s="67"/>
      <c r="H221" s="71"/>
      <c r="I221" s="72"/>
      <c r="J221" s="72"/>
      <c r="K221" s="35" t="s">
        <v>65</v>
      </c>
      <c r="L221" s="80">
        <v>221</v>
      </c>
      <c r="M221" s="80"/>
      <c r="N221" s="74"/>
      <c r="O221" s="82" t="s">
        <v>269</v>
      </c>
      <c r="P221" s="82">
        <v>1</v>
      </c>
      <c r="Q221" s="82" t="s">
        <v>270</v>
      </c>
      <c r="R221" s="82"/>
      <c r="S221" s="82"/>
      <c r="T221" s="81" t="str">
        <f>REPLACE(INDEX(GroupVertices[Group],MATCH(Edges[[#This Row],[Vertex 1]],GroupVertices[Vertex],0)),1,1,"")</f>
        <v>1</v>
      </c>
      <c r="U221" s="81" t="str">
        <f>REPLACE(INDEX(GroupVertices[Group],MATCH(Edges[[#This Row],[Vertex 2]],GroupVertices[Vertex],0)),1,1,"")</f>
        <v>1</v>
      </c>
      <c r="V221" s="35"/>
      <c r="W221" s="35"/>
      <c r="X221" s="35"/>
      <c r="Y221" s="35"/>
      <c r="Z221" s="35"/>
      <c r="AA221" s="35"/>
      <c r="AB221" s="35"/>
      <c r="AC221" s="35"/>
      <c r="AD221" s="35"/>
    </row>
    <row r="222" spans="1:30" ht="15">
      <c r="A222" s="66" t="s">
        <v>221</v>
      </c>
      <c r="B222" s="66" t="s">
        <v>254</v>
      </c>
      <c r="C222" s="67"/>
      <c r="D222" s="68">
        <v>1</v>
      </c>
      <c r="E222" s="69" t="s">
        <v>132</v>
      </c>
      <c r="F222" s="70"/>
      <c r="G222" s="67"/>
      <c r="H222" s="71"/>
      <c r="I222" s="72"/>
      <c r="J222" s="72"/>
      <c r="K222" s="35" t="s">
        <v>65</v>
      </c>
      <c r="L222" s="80">
        <v>222</v>
      </c>
      <c r="M222" s="80"/>
      <c r="N222" s="74"/>
      <c r="O222" s="82" t="s">
        <v>269</v>
      </c>
      <c r="P222" s="82">
        <v>1</v>
      </c>
      <c r="Q222" s="82" t="s">
        <v>270</v>
      </c>
      <c r="R222" s="82"/>
      <c r="S222" s="82"/>
      <c r="T222" s="81" t="str">
        <f>REPLACE(INDEX(GroupVertices[Group],MATCH(Edges[[#This Row],[Vertex 1]],GroupVertices[Vertex],0)),1,1,"")</f>
        <v>1</v>
      </c>
      <c r="U222" s="81" t="str">
        <f>REPLACE(INDEX(GroupVertices[Group],MATCH(Edges[[#This Row],[Vertex 2]],GroupVertices[Vertex],0)),1,1,"")</f>
        <v>4</v>
      </c>
      <c r="V222" s="35"/>
      <c r="W222" s="35"/>
      <c r="X222" s="35"/>
      <c r="Y222" s="35"/>
      <c r="Z222" s="35"/>
      <c r="AA222" s="35"/>
      <c r="AB222" s="35"/>
      <c r="AC222" s="35"/>
      <c r="AD222" s="35"/>
    </row>
    <row r="223" spans="1:30" ht="15">
      <c r="A223" s="66" t="s">
        <v>218</v>
      </c>
      <c r="B223" s="66" t="s">
        <v>254</v>
      </c>
      <c r="C223" s="67"/>
      <c r="D223" s="68">
        <v>1</v>
      </c>
      <c r="E223" s="69" t="s">
        <v>132</v>
      </c>
      <c r="F223" s="70"/>
      <c r="G223" s="67"/>
      <c r="H223" s="71"/>
      <c r="I223" s="72"/>
      <c r="J223" s="72"/>
      <c r="K223" s="35" t="s">
        <v>65</v>
      </c>
      <c r="L223" s="80">
        <v>223</v>
      </c>
      <c r="M223" s="80"/>
      <c r="N223" s="74"/>
      <c r="O223" s="82" t="s">
        <v>269</v>
      </c>
      <c r="P223" s="82">
        <v>1</v>
      </c>
      <c r="Q223" s="82" t="s">
        <v>270</v>
      </c>
      <c r="R223" s="82"/>
      <c r="S223" s="82"/>
      <c r="T223" s="81" t="str">
        <f>REPLACE(INDEX(GroupVertices[Group],MATCH(Edges[[#This Row],[Vertex 1]],GroupVertices[Vertex],0)),1,1,"")</f>
        <v>1</v>
      </c>
      <c r="U223" s="81" t="str">
        <f>REPLACE(INDEX(GroupVertices[Group],MATCH(Edges[[#This Row],[Vertex 2]],GroupVertices[Vertex],0)),1,1,"")</f>
        <v>4</v>
      </c>
      <c r="V223" s="35"/>
      <c r="W223" s="35"/>
      <c r="X223" s="35"/>
      <c r="Y223" s="35"/>
      <c r="Z223" s="35"/>
      <c r="AA223" s="35"/>
      <c r="AB223" s="35"/>
      <c r="AC223" s="35"/>
      <c r="AD223" s="35"/>
    </row>
    <row r="224" spans="1:30" ht="15">
      <c r="A224" s="66" t="s">
        <v>221</v>
      </c>
      <c r="B224" s="66" t="s">
        <v>233</v>
      </c>
      <c r="C224" s="67"/>
      <c r="D224" s="68">
        <v>1</v>
      </c>
      <c r="E224" s="69" t="s">
        <v>132</v>
      </c>
      <c r="F224" s="70"/>
      <c r="G224" s="67"/>
      <c r="H224" s="71"/>
      <c r="I224" s="72"/>
      <c r="J224" s="72"/>
      <c r="K224" s="35" t="s">
        <v>66</v>
      </c>
      <c r="L224" s="80">
        <v>224</v>
      </c>
      <c r="M224" s="80"/>
      <c r="N224" s="74"/>
      <c r="O224" s="82" t="s">
        <v>269</v>
      </c>
      <c r="P224" s="82">
        <v>1</v>
      </c>
      <c r="Q224" s="82" t="s">
        <v>270</v>
      </c>
      <c r="R224" s="82"/>
      <c r="S224" s="82"/>
      <c r="T224" s="81" t="str">
        <f>REPLACE(INDEX(GroupVertices[Group],MATCH(Edges[[#This Row],[Vertex 1]],GroupVertices[Vertex],0)),1,1,"")</f>
        <v>1</v>
      </c>
      <c r="U224" s="81" t="str">
        <f>REPLACE(INDEX(GroupVertices[Group],MATCH(Edges[[#This Row],[Vertex 2]],GroupVertices[Vertex],0)),1,1,"")</f>
        <v>2</v>
      </c>
      <c r="V224" s="35"/>
      <c r="W224" s="35"/>
      <c r="X224" s="35"/>
      <c r="Y224" s="35"/>
      <c r="Z224" s="35"/>
      <c r="AA224" s="35"/>
      <c r="AB224" s="35"/>
      <c r="AC224" s="35"/>
      <c r="AD224" s="35"/>
    </row>
    <row r="225" spans="1:30" ht="15">
      <c r="A225" s="66" t="s">
        <v>233</v>
      </c>
      <c r="B225" s="66" t="s">
        <v>221</v>
      </c>
      <c r="C225" s="67"/>
      <c r="D225" s="68">
        <v>1</v>
      </c>
      <c r="E225" s="69" t="s">
        <v>132</v>
      </c>
      <c r="F225" s="70"/>
      <c r="G225" s="67"/>
      <c r="H225" s="71"/>
      <c r="I225" s="72"/>
      <c r="J225" s="72"/>
      <c r="K225" s="35" t="s">
        <v>66</v>
      </c>
      <c r="L225" s="80">
        <v>225</v>
      </c>
      <c r="M225" s="80"/>
      <c r="N225" s="74"/>
      <c r="O225" s="82" t="s">
        <v>269</v>
      </c>
      <c r="P225" s="82">
        <v>1</v>
      </c>
      <c r="Q225" s="82" t="s">
        <v>270</v>
      </c>
      <c r="R225" s="82"/>
      <c r="S225" s="82"/>
      <c r="T225" s="81" t="str">
        <f>REPLACE(INDEX(GroupVertices[Group],MATCH(Edges[[#This Row],[Vertex 1]],GroupVertices[Vertex],0)),1,1,"")</f>
        <v>2</v>
      </c>
      <c r="U225" s="81" t="str">
        <f>REPLACE(INDEX(GroupVertices[Group],MATCH(Edges[[#This Row],[Vertex 2]],GroupVertices[Vertex],0)),1,1,"")</f>
        <v>1</v>
      </c>
      <c r="V225" s="35"/>
      <c r="W225" s="35"/>
      <c r="X225" s="35"/>
      <c r="Y225" s="35"/>
      <c r="Z225" s="35"/>
      <c r="AA225" s="35"/>
      <c r="AB225" s="35"/>
      <c r="AC225" s="35"/>
      <c r="AD225" s="35"/>
    </row>
    <row r="226" spans="1:30" ht="15">
      <c r="A226" s="66" t="s">
        <v>218</v>
      </c>
      <c r="B226" s="66" t="s">
        <v>233</v>
      </c>
      <c r="C226" s="67"/>
      <c r="D226" s="68">
        <v>1</v>
      </c>
      <c r="E226" s="69" t="s">
        <v>132</v>
      </c>
      <c r="F226" s="70"/>
      <c r="G226" s="67"/>
      <c r="H226" s="71"/>
      <c r="I226" s="72"/>
      <c r="J226" s="72"/>
      <c r="K226" s="35" t="s">
        <v>65</v>
      </c>
      <c r="L226" s="80">
        <v>226</v>
      </c>
      <c r="M226" s="80"/>
      <c r="N226" s="74"/>
      <c r="O226" s="82" t="s">
        <v>269</v>
      </c>
      <c r="P226" s="82">
        <v>1</v>
      </c>
      <c r="Q226" s="82" t="s">
        <v>270</v>
      </c>
      <c r="R226" s="82"/>
      <c r="S226" s="82"/>
      <c r="T226" s="81" t="str">
        <f>REPLACE(INDEX(GroupVertices[Group],MATCH(Edges[[#This Row],[Vertex 1]],GroupVertices[Vertex],0)),1,1,"")</f>
        <v>1</v>
      </c>
      <c r="U226" s="81" t="str">
        <f>REPLACE(INDEX(GroupVertices[Group],MATCH(Edges[[#This Row],[Vertex 2]],GroupVertices[Vertex],0)),1,1,"")</f>
        <v>2</v>
      </c>
      <c r="V226" s="35"/>
      <c r="W226" s="35"/>
      <c r="X226" s="35"/>
      <c r="Y226" s="35"/>
      <c r="Z226" s="35"/>
      <c r="AA226" s="35"/>
      <c r="AB226" s="35"/>
      <c r="AC226" s="35"/>
      <c r="AD226" s="35"/>
    </row>
    <row r="227" spans="1:30" ht="15">
      <c r="A227" s="66" t="s">
        <v>251</v>
      </c>
      <c r="B227" s="66" t="s">
        <v>233</v>
      </c>
      <c r="C227" s="67"/>
      <c r="D227" s="68">
        <v>1</v>
      </c>
      <c r="E227" s="69" t="s">
        <v>132</v>
      </c>
      <c r="F227" s="70"/>
      <c r="G227" s="67"/>
      <c r="H227" s="71"/>
      <c r="I227" s="72"/>
      <c r="J227" s="72"/>
      <c r="K227" s="35" t="s">
        <v>65</v>
      </c>
      <c r="L227" s="80">
        <v>227</v>
      </c>
      <c r="M227" s="80"/>
      <c r="N227" s="74"/>
      <c r="O227" s="82" t="s">
        <v>269</v>
      </c>
      <c r="P227" s="82">
        <v>1</v>
      </c>
      <c r="Q227" s="82" t="s">
        <v>270</v>
      </c>
      <c r="R227" s="82"/>
      <c r="S227" s="82"/>
      <c r="T227" s="81" t="str">
        <f>REPLACE(INDEX(GroupVertices[Group],MATCH(Edges[[#This Row],[Vertex 1]],GroupVertices[Vertex],0)),1,1,"")</f>
        <v>1</v>
      </c>
      <c r="U227" s="81" t="str">
        <f>REPLACE(INDEX(GroupVertices[Group],MATCH(Edges[[#This Row],[Vertex 2]],GroupVertices[Vertex],0)),1,1,"")</f>
        <v>2</v>
      </c>
      <c r="V227" s="35"/>
      <c r="W227" s="35"/>
      <c r="X227" s="35"/>
      <c r="Y227" s="35"/>
      <c r="Z227" s="35"/>
      <c r="AA227" s="35"/>
      <c r="AB227" s="35"/>
      <c r="AC227" s="35"/>
      <c r="AD227" s="35"/>
    </row>
    <row r="228" spans="1:30" ht="15">
      <c r="A228" s="66" t="s">
        <v>222</v>
      </c>
      <c r="B228" s="66" t="s">
        <v>251</v>
      </c>
      <c r="C228" s="67"/>
      <c r="D228" s="68">
        <v>1</v>
      </c>
      <c r="E228" s="69" t="s">
        <v>132</v>
      </c>
      <c r="F228" s="70"/>
      <c r="G228" s="67"/>
      <c r="H228" s="71"/>
      <c r="I228" s="72"/>
      <c r="J228" s="72"/>
      <c r="K228" s="35" t="s">
        <v>65</v>
      </c>
      <c r="L228" s="80">
        <v>228</v>
      </c>
      <c r="M228" s="80"/>
      <c r="N228" s="74"/>
      <c r="O228" s="82" t="s">
        <v>269</v>
      </c>
      <c r="P228" s="82">
        <v>1</v>
      </c>
      <c r="Q228" s="82" t="s">
        <v>270</v>
      </c>
      <c r="R228" s="82"/>
      <c r="S228" s="82"/>
      <c r="T228" s="81" t="str">
        <f>REPLACE(INDEX(GroupVertices[Group],MATCH(Edges[[#This Row],[Vertex 1]],GroupVertices[Vertex],0)),1,1,"")</f>
        <v>1</v>
      </c>
      <c r="U228" s="81" t="str">
        <f>REPLACE(INDEX(GroupVertices[Group],MATCH(Edges[[#This Row],[Vertex 2]],GroupVertices[Vertex],0)),1,1,"")</f>
        <v>1</v>
      </c>
      <c r="V228" s="35"/>
      <c r="W228" s="35"/>
      <c r="X228" s="35"/>
      <c r="Y228" s="35"/>
      <c r="Z228" s="35"/>
      <c r="AA228" s="35"/>
      <c r="AB228" s="35"/>
      <c r="AC228" s="35"/>
      <c r="AD228" s="35"/>
    </row>
    <row r="229" spans="1:30" ht="15">
      <c r="A229" s="66" t="s">
        <v>251</v>
      </c>
      <c r="B229" s="66" t="s">
        <v>221</v>
      </c>
      <c r="C229" s="67"/>
      <c r="D229" s="68">
        <v>1</v>
      </c>
      <c r="E229" s="69" t="s">
        <v>132</v>
      </c>
      <c r="F229" s="70"/>
      <c r="G229" s="67"/>
      <c r="H229" s="71"/>
      <c r="I229" s="72"/>
      <c r="J229" s="72"/>
      <c r="K229" s="35" t="s">
        <v>65</v>
      </c>
      <c r="L229" s="80">
        <v>229</v>
      </c>
      <c r="M229" s="80"/>
      <c r="N229" s="74"/>
      <c r="O229" s="82" t="s">
        <v>269</v>
      </c>
      <c r="P229" s="82">
        <v>1</v>
      </c>
      <c r="Q229" s="82" t="s">
        <v>270</v>
      </c>
      <c r="R229" s="82"/>
      <c r="S229" s="82"/>
      <c r="T229" s="81" t="str">
        <f>REPLACE(INDEX(GroupVertices[Group],MATCH(Edges[[#This Row],[Vertex 1]],GroupVertices[Vertex],0)),1,1,"")</f>
        <v>1</v>
      </c>
      <c r="U229" s="81" t="str">
        <f>REPLACE(INDEX(GroupVertices[Group],MATCH(Edges[[#This Row],[Vertex 2]],GroupVertices[Vertex],0)),1,1,"")</f>
        <v>1</v>
      </c>
      <c r="V229" s="35"/>
      <c r="W229" s="35"/>
      <c r="X229" s="35"/>
      <c r="Y229" s="35"/>
      <c r="Z229" s="35"/>
      <c r="AA229" s="35"/>
      <c r="AB229" s="35"/>
      <c r="AC229" s="35"/>
      <c r="AD229" s="35"/>
    </row>
    <row r="230" spans="1:30" ht="15">
      <c r="A230" s="66" t="s">
        <v>251</v>
      </c>
      <c r="B230" s="66" t="s">
        <v>252</v>
      </c>
      <c r="C230" s="67"/>
      <c r="D230" s="68">
        <v>1</v>
      </c>
      <c r="E230" s="69" t="s">
        <v>132</v>
      </c>
      <c r="F230" s="70"/>
      <c r="G230" s="67"/>
      <c r="H230" s="71"/>
      <c r="I230" s="72"/>
      <c r="J230" s="72"/>
      <c r="K230" s="35" t="s">
        <v>65</v>
      </c>
      <c r="L230" s="80">
        <v>230</v>
      </c>
      <c r="M230" s="80"/>
      <c r="N230" s="74"/>
      <c r="O230" s="82" t="s">
        <v>269</v>
      </c>
      <c r="P230" s="82">
        <v>1</v>
      </c>
      <c r="Q230" s="82" t="s">
        <v>270</v>
      </c>
      <c r="R230" s="82"/>
      <c r="S230" s="82"/>
      <c r="T230" s="81" t="str">
        <f>REPLACE(INDEX(GroupVertices[Group],MATCH(Edges[[#This Row],[Vertex 1]],GroupVertices[Vertex],0)),1,1,"")</f>
        <v>1</v>
      </c>
      <c r="U230" s="81" t="str">
        <f>REPLACE(INDEX(GroupVertices[Group],MATCH(Edges[[#This Row],[Vertex 2]],GroupVertices[Vertex],0)),1,1,"")</f>
        <v>1</v>
      </c>
      <c r="V230" s="35"/>
      <c r="W230" s="35"/>
      <c r="X230" s="35"/>
      <c r="Y230" s="35"/>
      <c r="Z230" s="35"/>
      <c r="AA230" s="35"/>
      <c r="AB230" s="35"/>
      <c r="AC230" s="35"/>
      <c r="AD230" s="35"/>
    </row>
    <row r="231" spans="1:30" ht="15">
      <c r="A231" s="66" t="s">
        <v>218</v>
      </c>
      <c r="B231" s="66" t="s">
        <v>251</v>
      </c>
      <c r="C231" s="67"/>
      <c r="D231" s="68">
        <v>1</v>
      </c>
      <c r="E231" s="69" t="s">
        <v>132</v>
      </c>
      <c r="F231" s="70"/>
      <c r="G231" s="67"/>
      <c r="H231" s="71"/>
      <c r="I231" s="72"/>
      <c r="J231" s="72"/>
      <c r="K231" s="35" t="s">
        <v>65</v>
      </c>
      <c r="L231" s="80">
        <v>231</v>
      </c>
      <c r="M231" s="80"/>
      <c r="N231" s="74"/>
      <c r="O231" s="82" t="s">
        <v>269</v>
      </c>
      <c r="P231" s="82">
        <v>1</v>
      </c>
      <c r="Q231" s="82" t="s">
        <v>270</v>
      </c>
      <c r="R231" s="82"/>
      <c r="S231" s="82"/>
      <c r="T231" s="81" t="str">
        <f>REPLACE(INDEX(GroupVertices[Group],MATCH(Edges[[#This Row],[Vertex 1]],GroupVertices[Vertex],0)),1,1,"")</f>
        <v>1</v>
      </c>
      <c r="U231" s="81" t="str">
        <f>REPLACE(INDEX(GroupVertices[Group],MATCH(Edges[[#This Row],[Vertex 2]],GroupVertices[Vertex],0)),1,1,"")</f>
        <v>1</v>
      </c>
      <c r="V231" s="35"/>
      <c r="W231" s="35"/>
      <c r="X231" s="35"/>
      <c r="Y231" s="35"/>
      <c r="Z231" s="35"/>
      <c r="AA231" s="35"/>
      <c r="AB231" s="35"/>
      <c r="AC231" s="35"/>
      <c r="AD231" s="35"/>
    </row>
    <row r="232" spans="1:30" ht="15">
      <c r="A232" s="66" t="s">
        <v>222</v>
      </c>
      <c r="B232" s="66" t="s">
        <v>242</v>
      </c>
      <c r="C232" s="67"/>
      <c r="D232" s="68">
        <v>1</v>
      </c>
      <c r="E232" s="69" t="s">
        <v>132</v>
      </c>
      <c r="F232" s="70"/>
      <c r="G232" s="67"/>
      <c r="H232" s="71"/>
      <c r="I232" s="72"/>
      <c r="J232" s="72"/>
      <c r="K232" s="35" t="s">
        <v>65</v>
      </c>
      <c r="L232" s="80">
        <v>232</v>
      </c>
      <c r="M232" s="80"/>
      <c r="N232" s="74"/>
      <c r="O232" s="82" t="s">
        <v>269</v>
      </c>
      <c r="P232" s="82">
        <v>1</v>
      </c>
      <c r="Q232" s="82" t="s">
        <v>270</v>
      </c>
      <c r="R232" s="82"/>
      <c r="S232" s="82"/>
      <c r="T232" s="81" t="str">
        <f>REPLACE(INDEX(GroupVertices[Group],MATCH(Edges[[#This Row],[Vertex 1]],GroupVertices[Vertex],0)),1,1,"")</f>
        <v>1</v>
      </c>
      <c r="U232" s="81" t="str">
        <f>REPLACE(INDEX(GroupVertices[Group],MATCH(Edges[[#This Row],[Vertex 2]],GroupVertices[Vertex],0)),1,1,"")</f>
        <v>3</v>
      </c>
      <c r="V232" s="35"/>
      <c r="W232" s="35"/>
      <c r="X232" s="35"/>
      <c r="Y232" s="35"/>
      <c r="Z232" s="35"/>
      <c r="AA232" s="35"/>
      <c r="AB232" s="35"/>
      <c r="AC232" s="35"/>
      <c r="AD232" s="35"/>
    </row>
    <row r="233" spans="1:30" ht="15">
      <c r="A233" s="66" t="s">
        <v>218</v>
      </c>
      <c r="B233" s="66" t="s">
        <v>222</v>
      </c>
      <c r="C233" s="67"/>
      <c r="D233" s="68">
        <v>1</v>
      </c>
      <c r="E233" s="69" t="s">
        <v>132</v>
      </c>
      <c r="F233" s="70"/>
      <c r="G233" s="67"/>
      <c r="H233" s="71"/>
      <c r="I233" s="72"/>
      <c r="J233" s="72"/>
      <c r="K233" s="35" t="s">
        <v>65</v>
      </c>
      <c r="L233" s="80">
        <v>233</v>
      </c>
      <c r="M233" s="80"/>
      <c r="N233" s="74"/>
      <c r="O233" s="82" t="s">
        <v>269</v>
      </c>
      <c r="P233" s="82">
        <v>1</v>
      </c>
      <c r="Q233" s="82" t="s">
        <v>270</v>
      </c>
      <c r="R233" s="82"/>
      <c r="S233" s="82"/>
      <c r="T233" s="81" t="str">
        <f>REPLACE(INDEX(GroupVertices[Group],MATCH(Edges[[#This Row],[Vertex 1]],GroupVertices[Vertex],0)),1,1,"")</f>
        <v>1</v>
      </c>
      <c r="U233" s="81" t="str">
        <f>REPLACE(INDEX(GroupVertices[Group],MATCH(Edges[[#This Row],[Vertex 2]],GroupVertices[Vertex],0)),1,1,"")</f>
        <v>1</v>
      </c>
      <c r="V233" s="35"/>
      <c r="W233" s="35"/>
      <c r="X233" s="35"/>
      <c r="Y233" s="35"/>
      <c r="Z233" s="35"/>
      <c r="AA233" s="35"/>
      <c r="AB233" s="35"/>
      <c r="AC233" s="35"/>
      <c r="AD233" s="35"/>
    </row>
    <row r="234" spans="1:30" ht="15">
      <c r="A234" s="66" t="s">
        <v>221</v>
      </c>
      <c r="B234" s="66" t="s">
        <v>222</v>
      </c>
      <c r="C234" s="67"/>
      <c r="D234" s="68">
        <v>1</v>
      </c>
      <c r="E234" s="69" t="s">
        <v>132</v>
      </c>
      <c r="F234" s="70"/>
      <c r="G234" s="67"/>
      <c r="H234" s="71"/>
      <c r="I234" s="72"/>
      <c r="J234" s="72"/>
      <c r="K234" s="35" t="s">
        <v>65</v>
      </c>
      <c r="L234" s="80">
        <v>234</v>
      </c>
      <c r="M234" s="80"/>
      <c r="N234" s="74"/>
      <c r="O234" s="82" t="s">
        <v>269</v>
      </c>
      <c r="P234" s="82">
        <v>1</v>
      </c>
      <c r="Q234" s="82" t="s">
        <v>270</v>
      </c>
      <c r="R234" s="82"/>
      <c r="S234" s="82"/>
      <c r="T234" s="81" t="str">
        <f>REPLACE(INDEX(GroupVertices[Group],MATCH(Edges[[#This Row],[Vertex 1]],GroupVertices[Vertex],0)),1,1,"")</f>
        <v>1</v>
      </c>
      <c r="U234" s="81" t="str">
        <f>REPLACE(INDEX(GroupVertices[Group],MATCH(Edges[[#This Row],[Vertex 2]],GroupVertices[Vertex],0)),1,1,"")</f>
        <v>1</v>
      </c>
      <c r="V234" s="35"/>
      <c r="W234" s="35"/>
      <c r="X234" s="35"/>
      <c r="Y234" s="35"/>
      <c r="Z234" s="35"/>
      <c r="AA234" s="35"/>
      <c r="AB234" s="35"/>
      <c r="AC234" s="35"/>
      <c r="AD234" s="35"/>
    </row>
    <row r="235" spans="1:30" ht="15">
      <c r="A235" s="66" t="s">
        <v>252</v>
      </c>
      <c r="B235" s="66" t="s">
        <v>222</v>
      </c>
      <c r="C235" s="67"/>
      <c r="D235" s="68">
        <v>1</v>
      </c>
      <c r="E235" s="69" t="s">
        <v>132</v>
      </c>
      <c r="F235" s="70"/>
      <c r="G235" s="67"/>
      <c r="H235" s="71"/>
      <c r="I235" s="72"/>
      <c r="J235" s="72"/>
      <c r="K235" s="35" t="s">
        <v>65</v>
      </c>
      <c r="L235" s="80">
        <v>235</v>
      </c>
      <c r="M235" s="80"/>
      <c r="N235" s="74"/>
      <c r="O235" s="82" t="s">
        <v>269</v>
      </c>
      <c r="P235" s="82">
        <v>1</v>
      </c>
      <c r="Q235" s="82" t="s">
        <v>270</v>
      </c>
      <c r="R235" s="82"/>
      <c r="S235" s="82"/>
      <c r="T235" s="81" t="str">
        <f>REPLACE(INDEX(GroupVertices[Group],MATCH(Edges[[#This Row],[Vertex 1]],GroupVertices[Vertex],0)),1,1,"")</f>
        <v>1</v>
      </c>
      <c r="U235" s="81" t="str">
        <f>REPLACE(INDEX(GroupVertices[Group],MATCH(Edges[[#This Row],[Vertex 2]],GroupVertices[Vertex],0)),1,1,"")</f>
        <v>1</v>
      </c>
      <c r="V235" s="35"/>
      <c r="W235" s="35"/>
      <c r="X235" s="35"/>
      <c r="Y235" s="35"/>
      <c r="Z235" s="35"/>
      <c r="AA235" s="35"/>
      <c r="AB235" s="35"/>
      <c r="AC235" s="35"/>
      <c r="AD235" s="35"/>
    </row>
    <row r="236" spans="1:30" ht="15">
      <c r="A236" s="66" t="s">
        <v>218</v>
      </c>
      <c r="B236" s="66" t="s">
        <v>242</v>
      </c>
      <c r="C236" s="67"/>
      <c r="D236" s="68">
        <v>1</v>
      </c>
      <c r="E236" s="69" t="s">
        <v>132</v>
      </c>
      <c r="F236" s="70"/>
      <c r="G236" s="67"/>
      <c r="H236" s="71"/>
      <c r="I236" s="72"/>
      <c r="J236" s="72"/>
      <c r="K236" s="35" t="s">
        <v>65</v>
      </c>
      <c r="L236" s="80">
        <v>236</v>
      </c>
      <c r="M236" s="80"/>
      <c r="N236" s="74"/>
      <c r="O236" s="82" t="s">
        <v>269</v>
      </c>
      <c r="P236" s="82">
        <v>1</v>
      </c>
      <c r="Q236" s="82" t="s">
        <v>270</v>
      </c>
      <c r="R236" s="82"/>
      <c r="S236" s="82"/>
      <c r="T236" s="81" t="str">
        <f>REPLACE(INDEX(GroupVertices[Group],MATCH(Edges[[#This Row],[Vertex 1]],GroupVertices[Vertex],0)),1,1,"")</f>
        <v>1</v>
      </c>
      <c r="U236" s="81" t="str">
        <f>REPLACE(INDEX(GroupVertices[Group],MATCH(Edges[[#This Row],[Vertex 2]],GroupVertices[Vertex],0)),1,1,"")</f>
        <v>3</v>
      </c>
      <c r="V236" s="35"/>
      <c r="W236" s="35"/>
      <c r="X236" s="35"/>
      <c r="Y236" s="35"/>
      <c r="Z236" s="35"/>
      <c r="AA236" s="35"/>
      <c r="AB236" s="35"/>
      <c r="AC236" s="35"/>
      <c r="AD236" s="35"/>
    </row>
    <row r="237" spans="1:30" ht="15">
      <c r="A237" s="66" t="s">
        <v>221</v>
      </c>
      <c r="B237" s="66" t="s">
        <v>242</v>
      </c>
      <c r="C237" s="67"/>
      <c r="D237" s="68">
        <v>1</v>
      </c>
      <c r="E237" s="69" t="s">
        <v>132</v>
      </c>
      <c r="F237" s="70"/>
      <c r="G237" s="67"/>
      <c r="H237" s="71"/>
      <c r="I237" s="72"/>
      <c r="J237" s="72"/>
      <c r="K237" s="35" t="s">
        <v>65</v>
      </c>
      <c r="L237" s="80">
        <v>237</v>
      </c>
      <c r="M237" s="80"/>
      <c r="N237" s="74"/>
      <c r="O237" s="82" t="s">
        <v>269</v>
      </c>
      <c r="P237" s="82">
        <v>1</v>
      </c>
      <c r="Q237" s="82" t="s">
        <v>270</v>
      </c>
      <c r="R237" s="82"/>
      <c r="S237" s="82"/>
      <c r="T237" s="81" t="str">
        <f>REPLACE(INDEX(GroupVertices[Group],MATCH(Edges[[#This Row],[Vertex 1]],GroupVertices[Vertex],0)),1,1,"")</f>
        <v>1</v>
      </c>
      <c r="U237" s="81" t="str">
        <f>REPLACE(INDEX(GroupVertices[Group],MATCH(Edges[[#This Row],[Vertex 2]],GroupVertices[Vertex],0)),1,1,"")</f>
        <v>3</v>
      </c>
      <c r="V237" s="35"/>
      <c r="W237" s="35"/>
      <c r="X237" s="35"/>
      <c r="Y237" s="35"/>
      <c r="Z237" s="35"/>
      <c r="AA237" s="35"/>
      <c r="AB237" s="35"/>
      <c r="AC237" s="35"/>
      <c r="AD237" s="35"/>
    </row>
    <row r="238" spans="1:30" ht="15">
      <c r="A238" s="66" t="s">
        <v>252</v>
      </c>
      <c r="B238" s="66" t="s">
        <v>242</v>
      </c>
      <c r="C238" s="67"/>
      <c r="D238" s="68">
        <v>1</v>
      </c>
      <c r="E238" s="69" t="s">
        <v>132</v>
      </c>
      <c r="F238" s="70"/>
      <c r="G238" s="67"/>
      <c r="H238" s="71"/>
      <c r="I238" s="72"/>
      <c r="J238" s="72"/>
      <c r="K238" s="35" t="s">
        <v>65</v>
      </c>
      <c r="L238" s="80">
        <v>238</v>
      </c>
      <c r="M238" s="80"/>
      <c r="N238" s="74"/>
      <c r="O238" s="82" t="s">
        <v>269</v>
      </c>
      <c r="P238" s="82">
        <v>1</v>
      </c>
      <c r="Q238" s="82" t="s">
        <v>270</v>
      </c>
      <c r="R238" s="82"/>
      <c r="S238" s="82"/>
      <c r="T238" s="81" t="str">
        <f>REPLACE(INDEX(GroupVertices[Group],MATCH(Edges[[#This Row],[Vertex 1]],GroupVertices[Vertex],0)),1,1,"")</f>
        <v>1</v>
      </c>
      <c r="U238" s="81" t="str">
        <f>REPLACE(INDEX(GroupVertices[Group],MATCH(Edges[[#This Row],[Vertex 2]],GroupVertices[Vertex],0)),1,1,"")</f>
        <v>3</v>
      </c>
      <c r="V238" s="35"/>
      <c r="W238" s="35"/>
      <c r="X238" s="35"/>
      <c r="Y238" s="35"/>
      <c r="Z238" s="35"/>
      <c r="AA238" s="35"/>
      <c r="AB238" s="35"/>
      <c r="AC238" s="35"/>
      <c r="AD238" s="35"/>
    </row>
    <row r="239" spans="1:30" ht="15">
      <c r="A239" s="66" t="s">
        <v>218</v>
      </c>
      <c r="B239" s="66" t="s">
        <v>264</v>
      </c>
      <c r="C239" s="67"/>
      <c r="D239" s="68">
        <v>1</v>
      </c>
      <c r="E239" s="69" t="s">
        <v>132</v>
      </c>
      <c r="F239" s="70"/>
      <c r="G239" s="67"/>
      <c r="H239" s="71"/>
      <c r="I239" s="72"/>
      <c r="J239" s="72"/>
      <c r="K239" s="35" t="s">
        <v>65</v>
      </c>
      <c r="L239" s="80">
        <v>239</v>
      </c>
      <c r="M239" s="80"/>
      <c r="N239" s="74"/>
      <c r="O239" s="82" t="s">
        <v>269</v>
      </c>
      <c r="P239" s="82">
        <v>1</v>
      </c>
      <c r="Q239" s="82" t="s">
        <v>270</v>
      </c>
      <c r="R239" s="82"/>
      <c r="S239" s="82"/>
      <c r="T239" s="81" t="str">
        <f>REPLACE(INDEX(GroupVertices[Group],MATCH(Edges[[#This Row],[Vertex 1]],GroupVertices[Vertex],0)),1,1,"")</f>
        <v>1</v>
      </c>
      <c r="U239" s="81" t="str">
        <f>REPLACE(INDEX(GroupVertices[Group],MATCH(Edges[[#This Row],[Vertex 2]],GroupVertices[Vertex],0)),1,1,"")</f>
        <v>1</v>
      </c>
      <c r="V239" s="35"/>
      <c r="W239" s="35"/>
      <c r="X239" s="35"/>
      <c r="Y239" s="35"/>
      <c r="Z239" s="35"/>
      <c r="AA239" s="35"/>
      <c r="AB239" s="35"/>
      <c r="AC239" s="35"/>
      <c r="AD239" s="35"/>
    </row>
    <row r="240" spans="1:30" ht="15">
      <c r="A240" s="66" t="s">
        <v>221</v>
      </c>
      <c r="B240" s="66" t="s">
        <v>264</v>
      </c>
      <c r="C240" s="67"/>
      <c r="D240" s="68">
        <v>1</v>
      </c>
      <c r="E240" s="69" t="s">
        <v>132</v>
      </c>
      <c r="F240" s="70"/>
      <c r="G240" s="67"/>
      <c r="H240" s="71"/>
      <c r="I240" s="72"/>
      <c r="J240" s="72"/>
      <c r="K240" s="35" t="s">
        <v>65</v>
      </c>
      <c r="L240" s="80">
        <v>240</v>
      </c>
      <c r="M240" s="80"/>
      <c r="N240" s="74"/>
      <c r="O240" s="82" t="s">
        <v>269</v>
      </c>
      <c r="P240" s="82">
        <v>1</v>
      </c>
      <c r="Q240" s="82" t="s">
        <v>270</v>
      </c>
      <c r="R240" s="82"/>
      <c r="S240" s="82"/>
      <c r="T240" s="81" t="str">
        <f>REPLACE(INDEX(GroupVertices[Group],MATCH(Edges[[#This Row],[Vertex 1]],GroupVertices[Vertex],0)),1,1,"")</f>
        <v>1</v>
      </c>
      <c r="U240" s="81" t="str">
        <f>REPLACE(INDEX(GroupVertices[Group],MATCH(Edges[[#This Row],[Vertex 2]],GroupVertices[Vertex],0)),1,1,"")</f>
        <v>1</v>
      </c>
      <c r="V240" s="35"/>
      <c r="W240" s="35"/>
      <c r="X240" s="35"/>
      <c r="Y240" s="35"/>
      <c r="Z240" s="35"/>
      <c r="AA240" s="35"/>
      <c r="AB240" s="35"/>
      <c r="AC240" s="35"/>
      <c r="AD240" s="35"/>
    </row>
    <row r="241" spans="1:30" ht="15">
      <c r="A241" s="66" t="s">
        <v>252</v>
      </c>
      <c r="B241" s="66" t="s">
        <v>264</v>
      </c>
      <c r="C241" s="67"/>
      <c r="D241" s="68">
        <v>1</v>
      </c>
      <c r="E241" s="69" t="s">
        <v>132</v>
      </c>
      <c r="F241" s="70"/>
      <c r="G241" s="67"/>
      <c r="H241" s="71"/>
      <c r="I241" s="72"/>
      <c r="J241" s="72"/>
      <c r="K241" s="35" t="s">
        <v>65</v>
      </c>
      <c r="L241" s="80">
        <v>241</v>
      </c>
      <c r="M241" s="80"/>
      <c r="N241" s="74"/>
      <c r="O241" s="82" t="s">
        <v>269</v>
      </c>
      <c r="P241" s="82">
        <v>1</v>
      </c>
      <c r="Q241" s="82" t="s">
        <v>270</v>
      </c>
      <c r="R241" s="82"/>
      <c r="S241" s="82"/>
      <c r="T241" s="81" t="str">
        <f>REPLACE(INDEX(GroupVertices[Group],MATCH(Edges[[#This Row],[Vertex 1]],GroupVertices[Vertex],0)),1,1,"")</f>
        <v>1</v>
      </c>
      <c r="U241" s="81" t="str">
        <f>REPLACE(INDEX(GroupVertices[Group],MATCH(Edges[[#This Row],[Vertex 2]],GroupVertices[Vertex],0)),1,1,"")</f>
        <v>1</v>
      </c>
      <c r="V241" s="35"/>
      <c r="W241" s="35"/>
      <c r="X241" s="35"/>
      <c r="Y241" s="35"/>
      <c r="Z241" s="35"/>
      <c r="AA241" s="35"/>
      <c r="AB241" s="35"/>
      <c r="AC241" s="35"/>
      <c r="AD241" s="35"/>
    </row>
    <row r="242" spans="1:30" ht="15">
      <c r="A242" s="66" t="s">
        <v>221</v>
      </c>
      <c r="B242" s="66" t="s">
        <v>252</v>
      </c>
      <c r="C242" s="67"/>
      <c r="D242" s="68">
        <v>1</v>
      </c>
      <c r="E242" s="69" t="s">
        <v>132</v>
      </c>
      <c r="F242" s="70"/>
      <c r="G242" s="67"/>
      <c r="H242" s="71"/>
      <c r="I242" s="72"/>
      <c r="J242" s="72"/>
      <c r="K242" s="35" t="s">
        <v>66</v>
      </c>
      <c r="L242" s="80">
        <v>242</v>
      </c>
      <c r="M242" s="80"/>
      <c r="N242" s="74"/>
      <c r="O242" s="82" t="s">
        <v>269</v>
      </c>
      <c r="P242" s="82">
        <v>1</v>
      </c>
      <c r="Q242" s="82" t="s">
        <v>270</v>
      </c>
      <c r="R242" s="82"/>
      <c r="S242" s="82"/>
      <c r="T242" s="81" t="str">
        <f>REPLACE(INDEX(GroupVertices[Group],MATCH(Edges[[#This Row],[Vertex 1]],GroupVertices[Vertex],0)),1,1,"")</f>
        <v>1</v>
      </c>
      <c r="U242" s="81" t="str">
        <f>REPLACE(INDEX(GroupVertices[Group],MATCH(Edges[[#This Row],[Vertex 2]],GroupVertices[Vertex],0)),1,1,"")</f>
        <v>1</v>
      </c>
      <c r="V242" s="35"/>
      <c r="W242" s="35"/>
      <c r="X242" s="35"/>
      <c r="Y242" s="35"/>
      <c r="Z242" s="35"/>
      <c r="AA242" s="35"/>
      <c r="AB242" s="35"/>
      <c r="AC242" s="35"/>
      <c r="AD242" s="35"/>
    </row>
    <row r="243" spans="1:30" ht="15">
      <c r="A243" s="66" t="s">
        <v>218</v>
      </c>
      <c r="B243" s="66" t="s">
        <v>221</v>
      </c>
      <c r="C243" s="67"/>
      <c r="D243" s="68">
        <v>1</v>
      </c>
      <c r="E243" s="69" t="s">
        <v>132</v>
      </c>
      <c r="F243" s="70"/>
      <c r="G243" s="67"/>
      <c r="H243" s="71"/>
      <c r="I243" s="72"/>
      <c r="J243" s="72"/>
      <c r="K243" s="35" t="s">
        <v>65</v>
      </c>
      <c r="L243" s="80">
        <v>243</v>
      </c>
      <c r="M243" s="80"/>
      <c r="N243" s="74"/>
      <c r="O243" s="82" t="s">
        <v>269</v>
      </c>
      <c r="P243" s="82">
        <v>1</v>
      </c>
      <c r="Q243" s="82" t="s">
        <v>270</v>
      </c>
      <c r="R243" s="82"/>
      <c r="S243" s="82"/>
      <c r="T243" s="81" t="str">
        <f>REPLACE(INDEX(GroupVertices[Group],MATCH(Edges[[#This Row],[Vertex 1]],GroupVertices[Vertex],0)),1,1,"")</f>
        <v>1</v>
      </c>
      <c r="U243" s="81" t="str">
        <f>REPLACE(INDEX(GroupVertices[Group],MATCH(Edges[[#This Row],[Vertex 2]],GroupVertices[Vertex],0)),1,1,"")</f>
        <v>1</v>
      </c>
      <c r="V243" s="35"/>
      <c r="W243" s="35"/>
      <c r="X243" s="35"/>
      <c r="Y243" s="35"/>
      <c r="Z243" s="35"/>
      <c r="AA243" s="35"/>
      <c r="AB243" s="35"/>
      <c r="AC243" s="35"/>
      <c r="AD243" s="35"/>
    </row>
    <row r="244" spans="1:30" ht="15">
      <c r="A244" s="66" t="s">
        <v>252</v>
      </c>
      <c r="B244" s="66" t="s">
        <v>221</v>
      </c>
      <c r="C244" s="67"/>
      <c r="D244" s="68">
        <v>1</v>
      </c>
      <c r="E244" s="69" t="s">
        <v>132</v>
      </c>
      <c r="F244" s="70"/>
      <c r="G244" s="67"/>
      <c r="H244" s="71"/>
      <c r="I244" s="72"/>
      <c r="J244" s="72"/>
      <c r="K244" s="35" t="s">
        <v>66</v>
      </c>
      <c r="L244" s="80">
        <v>244</v>
      </c>
      <c r="M244" s="80"/>
      <c r="N244" s="74"/>
      <c r="O244" s="82" t="s">
        <v>269</v>
      </c>
      <c r="P244" s="82">
        <v>1</v>
      </c>
      <c r="Q244" s="82" t="s">
        <v>270</v>
      </c>
      <c r="R244" s="82"/>
      <c r="S244" s="82"/>
      <c r="T244" s="81" t="str">
        <f>REPLACE(INDEX(GroupVertices[Group],MATCH(Edges[[#This Row],[Vertex 1]],GroupVertices[Vertex],0)),1,1,"")</f>
        <v>1</v>
      </c>
      <c r="U244" s="81" t="str">
        <f>REPLACE(INDEX(GroupVertices[Group],MATCH(Edges[[#This Row],[Vertex 2]],GroupVertices[Vertex],0)),1,1,"")</f>
        <v>1</v>
      </c>
      <c r="V244" s="35"/>
      <c r="W244" s="35"/>
      <c r="X244" s="35"/>
      <c r="Y244" s="35"/>
      <c r="Z244" s="35"/>
      <c r="AA244" s="35"/>
      <c r="AB244" s="35"/>
      <c r="AC244" s="35"/>
      <c r="AD244" s="35"/>
    </row>
    <row r="245" spans="1:30" ht="15">
      <c r="A245" s="66" t="s">
        <v>218</v>
      </c>
      <c r="B245" s="66" t="s">
        <v>252</v>
      </c>
      <c r="C245" s="67"/>
      <c r="D245" s="68">
        <v>1</v>
      </c>
      <c r="E245" s="69" t="s">
        <v>132</v>
      </c>
      <c r="F245" s="70"/>
      <c r="G245" s="67"/>
      <c r="H245" s="71"/>
      <c r="I245" s="72"/>
      <c r="J245" s="72"/>
      <c r="K245" s="35" t="s">
        <v>65</v>
      </c>
      <c r="L245" s="80">
        <v>245</v>
      </c>
      <c r="M245" s="80"/>
      <c r="N245" s="74"/>
      <c r="O245" s="82" t="s">
        <v>269</v>
      </c>
      <c r="P245" s="82">
        <v>1</v>
      </c>
      <c r="Q245" s="82" t="s">
        <v>270</v>
      </c>
      <c r="R245" s="82"/>
      <c r="S245" s="82"/>
      <c r="T245" s="81" t="str">
        <f>REPLACE(INDEX(GroupVertices[Group],MATCH(Edges[[#This Row],[Vertex 1]],GroupVertices[Vertex],0)),1,1,"")</f>
        <v>1</v>
      </c>
      <c r="U245" s="81" t="str">
        <f>REPLACE(INDEX(GroupVertices[Group],MATCH(Edges[[#This Row],[Vertex 2]],GroupVertices[Vertex],0)),1,1,"")</f>
        <v>1</v>
      </c>
      <c r="V245" s="35"/>
      <c r="W245" s="35"/>
      <c r="X245" s="35"/>
      <c r="Y245" s="35"/>
      <c r="Z245" s="35"/>
      <c r="AA245" s="35"/>
      <c r="AB245" s="35"/>
      <c r="AC245" s="35"/>
      <c r="AD245" s="3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ErrorMessage="1" sqref="N2:N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Color" prompt="To select an optional edge color, right-click and select Select Color on the right-click menu." sqref="C3:C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Opacity" prompt="Enter an optional edge opacity between 0 (transparent) and 100 (opaque)." errorTitle="Invalid Edge Opacity" error="The optional edge opacity must be a whole number between 0 and 10." sqref="F3:F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showErrorMessage="1" promptTitle="Vertex 1 Name" prompt="Enter the name of the edge's first vertex." sqref="A3:A245"/>
    <dataValidation allowBlank="1" showInputMessage="1" showErrorMessage="1" promptTitle="Vertex 2 Name" prompt="Enter the name of the edge's second vertex." sqref="B3:B245"/>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1036</v>
      </c>
      <c r="B2" s="110" t="s">
        <v>1037</v>
      </c>
      <c r="C2" s="55" t="s">
        <v>1038</v>
      </c>
    </row>
    <row r="3" spans="1:3" ht="15">
      <c r="A3" s="109" t="s">
        <v>372</v>
      </c>
      <c r="B3" s="109" t="s">
        <v>372</v>
      </c>
      <c r="C3" s="35">
        <v>40</v>
      </c>
    </row>
    <row r="4" spans="1:3" ht="15">
      <c r="A4" s="109" t="s">
        <v>372</v>
      </c>
      <c r="B4" s="109" t="s">
        <v>373</v>
      </c>
      <c r="C4" s="35">
        <v>22</v>
      </c>
    </row>
    <row r="5" spans="1:3" ht="15">
      <c r="A5" s="109" t="s">
        <v>372</v>
      </c>
      <c r="B5" s="109" t="s">
        <v>374</v>
      </c>
      <c r="C5" s="35">
        <v>21</v>
      </c>
    </row>
    <row r="6" spans="1:3" ht="15">
      <c r="A6" s="109" t="s">
        <v>372</v>
      </c>
      <c r="B6" s="109" t="s">
        <v>375</v>
      </c>
      <c r="C6" s="35">
        <v>12</v>
      </c>
    </row>
    <row r="7" spans="1:3" ht="15">
      <c r="A7" s="109" t="s">
        <v>372</v>
      </c>
      <c r="B7" s="109" t="s">
        <v>376</v>
      </c>
      <c r="C7" s="35">
        <v>3</v>
      </c>
    </row>
    <row r="8" spans="1:3" ht="15">
      <c r="A8" s="109" t="s">
        <v>373</v>
      </c>
      <c r="B8" s="109" t="s">
        <v>372</v>
      </c>
      <c r="C8" s="35">
        <v>13</v>
      </c>
    </row>
    <row r="9" spans="1:3" ht="15">
      <c r="A9" s="109" t="s">
        <v>373</v>
      </c>
      <c r="B9" s="109" t="s">
        <v>373</v>
      </c>
      <c r="C9" s="35">
        <v>31</v>
      </c>
    </row>
    <row r="10" spans="1:3" ht="15">
      <c r="A10" s="109" t="s">
        <v>373</v>
      </c>
      <c r="B10" s="109" t="s">
        <v>374</v>
      </c>
      <c r="C10" s="35">
        <v>18</v>
      </c>
    </row>
    <row r="11" spans="1:3" ht="15">
      <c r="A11" s="109" t="s">
        <v>373</v>
      </c>
      <c r="B11" s="109" t="s">
        <v>375</v>
      </c>
      <c r="C11" s="35">
        <v>11</v>
      </c>
    </row>
    <row r="12" spans="1:3" ht="15">
      <c r="A12" s="109" t="s">
        <v>373</v>
      </c>
      <c r="B12" s="109" t="s">
        <v>376</v>
      </c>
      <c r="C12" s="35">
        <v>3</v>
      </c>
    </row>
    <row r="13" spans="1:3" ht="15">
      <c r="A13" s="109" t="s">
        <v>374</v>
      </c>
      <c r="B13" s="109" t="s">
        <v>372</v>
      </c>
      <c r="C13" s="35">
        <v>6</v>
      </c>
    </row>
    <row r="14" spans="1:3" ht="15">
      <c r="A14" s="109" t="s">
        <v>374</v>
      </c>
      <c r="B14" s="109" t="s">
        <v>373</v>
      </c>
      <c r="C14" s="35">
        <v>1</v>
      </c>
    </row>
    <row r="15" spans="1:3" ht="15">
      <c r="A15" s="109" t="s">
        <v>374</v>
      </c>
      <c r="B15" s="109" t="s">
        <v>374</v>
      </c>
      <c r="C15" s="35">
        <v>25</v>
      </c>
    </row>
    <row r="16" spans="1:3" ht="15">
      <c r="A16" s="109" t="s">
        <v>374</v>
      </c>
      <c r="B16" s="109" t="s">
        <v>375</v>
      </c>
      <c r="C16" s="35">
        <v>4</v>
      </c>
    </row>
    <row r="17" spans="1:3" ht="15">
      <c r="A17" s="109" t="s">
        <v>375</v>
      </c>
      <c r="B17" s="109" t="s">
        <v>372</v>
      </c>
      <c r="C17" s="35">
        <v>6</v>
      </c>
    </row>
    <row r="18" spans="1:3" ht="15">
      <c r="A18" s="109" t="s">
        <v>375</v>
      </c>
      <c r="B18" s="109" t="s">
        <v>373</v>
      </c>
      <c r="C18" s="35">
        <v>3</v>
      </c>
    </row>
    <row r="19" spans="1:3" ht="15">
      <c r="A19" s="109" t="s">
        <v>375</v>
      </c>
      <c r="B19" s="109" t="s">
        <v>374</v>
      </c>
      <c r="C19" s="35">
        <v>7</v>
      </c>
    </row>
    <row r="20" spans="1:3" ht="15">
      <c r="A20" s="109" t="s">
        <v>375</v>
      </c>
      <c r="B20" s="109" t="s">
        <v>375</v>
      </c>
      <c r="C20" s="35">
        <v>12</v>
      </c>
    </row>
    <row r="21" spans="1:3" ht="15">
      <c r="A21" s="109" t="s">
        <v>376</v>
      </c>
      <c r="B21" s="109" t="s">
        <v>372</v>
      </c>
      <c r="C21" s="35">
        <v>1</v>
      </c>
    </row>
    <row r="22" spans="1:3" ht="15">
      <c r="A22" s="109" t="s">
        <v>376</v>
      </c>
      <c r="B22" s="109" t="s">
        <v>374</v>
      </c>
      <c r="C22" s="35">
        <v>2</v>
      </c>
    </row>
    <row r="23" spans="1:3" ht="15">
      <c r="A23" s="109" t="s">
        <v>376</v>
      </c>
      <c r="B23" s="109" t="s">
        <v>375</v>
      </c>
      <c r="C23" s="35">
        <v>1</v>
      </c>
    </row>
    <row r="24" spans="1:3" ht="15">
      <c r="A24" s="109" t="s">
        <v>376</v>
      </c>
      <c r="B24" s="109" t="s">
        <v>376</v>
      </c>
      <c r="C24" s="35">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1056</v>
      </c>
      <c r="B1" s="13" t="s">
        <v>17</v>
      </c>
    </row>
    <row r="2" spans="1:2" ht="15">
      <c r="A2" s="81" t="s">
        <v>1057</v>
      </c>
      <c r="B2" s="81"/>
    </row>
    <row r="3" spans="1:2" ht="15">
      <c r="A3" s="82" t="s">
        <v>1058</v>
      </c>
      <c r="B3" s="81"/>
    </row>
    <row r="4" spans="1:2" ht="15">
      <c r="A4" s="82" t="s">
        <v>1059</v>
      </c>
      <c r="B4" s="81"/>
    </row>
    <row r="5" spans="1:2" ht="15">
      <c r="A5" s="82" t="s">
        <v>1060</v>
      </c>
      <c r="B5" s="81"/>
    </row>
    <row r="6" spans="1:2" ht="15">
      <c r="A6" s="82" t="s">
        <v>1061</v>
      </c>
      <c r="B6" s="81"/>
    </row>
    <row r="7" spans="1:2" ht="15">
      <c r="A7" s="82" t="s">
        <v>278</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1062</v>
      </c>
      <c r="B1" s="13" t="s">
        <v>34</v>
      </c>
    </row>
    <row r="2" spans="1:2" ht="15">
      <c r="A2" s="100" t="s">
        <v>218</v>
      </c>
      <c r="B2" s="81">
        <v>1226.930037</v>
      </c>
    </row>
    <row r="3" spans="1:2" ht="15">
      <c r="A3" s="104" t="s">
        <v>221</v>
      </c>
      <c r="B3" s="81">
        <v>554.26337</v>
      </c>
    </row>
    <row r="4" spans="1:2" ht="15">
      <c r="A4" s="104" t="s">
        <v>227</v>
      </c>
      <c r="B4" s="81">
        <v>150.078571</v>
      </c>
    </row>
    <row r="5" spans="1:2" ht="15">
      <c r="A5" s="104" t="s">
        <v>233</v>
      </c>
      <c r="B5" s="81">
        <v>43.014286</v>
      </c>
    </row>
    <row r="6" spans="1:2" ht="15">
      <c r="A6" s="104" t="s">
        <v>226</v>
      </c>
      <c r="B6" s="81">
        <v>42.964286</v>
      </c>
    </row>
    <row r="7" spans="1:2" ht="15">
      <c r="A7" s="104" t="s">
        <v>243</v>
      </c>
      <c r="B7" s="81">
        <v>32.164286</v>
      </c>
    </row>
    <row r="8" spans="1:2" ht="15">
      <c r="A8" s="104" t="s">
        <v>231</v>
      </c>
      <c r="B8" s="81">
        <v>29.240476</v>
      </c>
    </row>
    <row r="9" spans="1:2" ht="15">
      <c r="A9" s="104" t="s">
        <v>224</v>
      </c>
      <c r="B9" s="81">
        <v>17.102381</v>
      </c>
    </row>
    <row r="10" spans="1:2" ht="15">
      <c r="A10" s="104" t="s">
        <v>242</v>
      </c>
      <c r="B10" s="81">
        <v>15.669048</v>
      </c>
    </row>
    <row r="11" spans="1:2" ht="15">
      <c r="A11" s="104" t="s">
        <v>250</v>
      </c>
      <c r="B11" s="81">
        <v>14.196703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s>
  <sheetData>
    <row r="1" spans="1:12" ht="15" customHeight="1">
      <c r="A1" s="13" t="s">
        <v>1063</v>
      </c>
      <c r="B1" s="13" t="s">
        <v>1064</v>
      </c>
      <c r="C1" s="13" t="s">
        <v>1065</v>
      </c>
      <c r="D1" s="13" t="s">
        <v>1067</v>
      </c>
      <c r="E1" s="13" t="s">
        <v>1066</v>
      </c>
      <c r="F1" s="13" t="s">
        <v>1069</v>
      </c>
      <c r="G1" s="13" t="s">
        <v>1068</v>
      </c>
      <c r="H1" s="13" t="s">
        <v>1071</v>
      </c>
      <c r="I1" s="13" t="s">
        <v>1070</v>
      </c>
      <c r="J1" s="13" t="s">
        <v>1073</v>
      </c>
      <c r="K1" s="13" t="s">
        <v>1072</v>
      </c>
      <c r="L1" s="13" t="s">
        <v>1074</v>
      </c>
    </row>
    <row r="2" spans="1:12" ht="15">
      <c r="A2" s="103" t="s">
        <v>394</v>
      </c>
      <c r="B2" s="103">
        <v>111</v>
      </c>
      <c r="C2" s="103" t="s">
        <v>406</v>
      </c>
      <c r="D2" s="103">
        <v>15</v>
      </c>
      <c r="E2" s="103" t="s">
        <v>394</v>
      </c>
      <c r="F2" s="103">
        <v>45</v>
      </c>
      <c r="G2" s="103" t="s">
        <v>395</v>
      </c>
      <c r="H2" s="103">
        <v>37</v>
      </c>
      <c r="I2" s="103" t="s">
        <v>394</v>
      </c>
      <c r="J2" s="103">
        <v>34</v>
      </c>
      <c r="K2" s="103" t="s">
        <v>394</v>
      </c>
      <c r="L2" s="103">
        <v>10</v>
      </c>
    </row>
    <row r="3" spans="1:12" ht="15">
      <c r="A3" s="105" t="s">
        <v>395</v>
      </c>
      <c r="B3" s="103">
        <v>76</v>
      </c>
      <c r="C3" s="103" t="s">
        <v>396</v>
      </c>
      <c r="D3" s="103">
        <v>14</v>
      </c>
      <c r="E3" s="103" t="s">
        <v>396</v>
      </c>
      <c r="F3" s="103">
        <v>16</v>
      </c>
      <c r="G3" s="103" t="s">
        <v>394</v>
      </c>
      <c r="H3" s="103">
        <v>15</v>
      </c>
      <c r="I3" s="103" t="s">
        <v>395</v>
      </c>
      <c r="J3" s="103">
        <v>15</v>
      </c>
      <c r="K3" s="103" t="s">
        <v>398</v>
      </c>
      <c r="L3" s="103">
        <v>8</v>
      </c>
    </row>
    <row r="4" spans="1:12" ht="15">
      <c r="A4" s="105" t="s">
        <v>396</v>
      </c>
      <c r="B4" s="103">
        <v>51</v>
      </c>
      <c r="C4" s="103" t="s">
        <v>397</v>
      </c>
      <c r="D4" s="103">
        <v>12</v>
      </c>
      <c r="E4" s="103" t="s">
        <v>395</v>
      </c>
      <c r="F4" s="103">
        <v>14</v>
      </c>
      <c r="G4" s="103" t="s">
        <v>412</v>
      </c>
      <c r="H4" s="103">
        <v>15</v>
      </c>
      <c r="I4" s="103" t="s">
        <v>397</v>
      </c>
      <c r="J4" s="103">
        <v>14</v>
      </c>
      <c r="K4" s="103" t="s">
        <v>410</v>
      </c>
      <c r="L4" s="103">
        <v>4</v>
      </c>
    </row>
    <row r="5" spans="1:12" ht="15">
      <c r="A5" s="105" t="s">
        <v>397</v>
      </c>
      <c r="B5" s="103">
        <v>39</v>
      </c>
      <c r="C5" s="103" t="s">
        <v>405</v>
      </c>
      <c r="D5" s="103">
        <v>11</v>
      </c>
      <c r="E5" s="103" t="s">
        <v>398</v>
      </c>
      <c r="F5" s="103">
        <v>13</v>
      </c>
      <c r="G5" s="103" t="s">
        <v>409</v>
      </c>
      <c r="H5" s="103">
        <v>14</v>
      </c>
      <c r="I5" s="103" t="s">
        <v>408</v>
      </c>
      <c r="J5" s="103">
        <v>13</v>
      </c>
      <c r="K5" s="103" t="s">
        <v>617</v>
      </c>
      <c r="L5" s="103">
        <v>4</v>
      </c>
    </row>
    <row r="6" spans="1:12" ht="15">
      <c r="A6" s="105" t="s">
        <v>398</v>
      </c>
      <c r="B6" s="103">
        <v>37</v>
      </c>
      <c r="C6" s="103" t="s">
        <v>420</v>
      </c>
      <c r="D6" s="103">
        <v>11</v>
      </c>
      <c r="E6" s="103" t="s">
        <v>399</v>
      </c>
      <c r="F6" s="103">
        <v>10</v>
      </c>
      <c r="G6" s="103" t="s">
        <v>400</v>
      </c>
      <c r="H6" s="103">
        <v>11</v>
      </c>
      <c r="I6" s="103" t="s">
        <v>399</v>
      </c>
      <c r="J6" s="103">
        <v>12</v>
      </c>
      <c r="K6" s="103" t="s">
        <v>618</v>
      </c>
      <c r="L6" s="103">
        <v>4</v>
      </c>
    </row>
    <row r="7" spans="1:12" ht="15">
      <c r="A7" s="105" t="s">
        <v>399</v>
      </c>
      <c r="B7" s="103">
        <v>36</v>
      </c>
      <c r="C7" s="103" t="s">
        <v>407</v>
      </c>
      <c r="D7" s="103">
        <v>10</v>
      </c>
      <c r="E7" s="103" t="s">
        <v>400</v>
      </c>
      <c r="F7" s="103">
        <v>9</v>
      </c>
      <c r="G7" s="103" t="s">
        <v>431</v>
      </c>
      <c r="H7" s="103">
        <v>11</v>
      </c>
      <c r="I7" s="103" t="s">
        <v>424</v>
      </c>
      <c r="J7" s="103">
        <v>10</v>
      </c>
      <c r="K7" s="103" t="s">
        <v>471</v>
      </c>
      <c r="L7" s="103">
        <v>4</v>
      </c>
    </row>
    <row r="8" spans="1:12" ht="15">
      <c r="A8" s="105" t="s">
        <v>400</v>
      </c>
      <c r="B8" s="103">
        <v>32</v>
      </c>
      <c r="C8" s="103" t="s">
        <v>404</v>
      </c>
      <c r="D8" s="103">
        <v>10</v>
      </c>
      <c r="E8" s="103" t="s">
        <v>426</v>
      </c>
      <c r="F8" s="103">
        <v>9</v>
      </c>
      <c r="G8" s="103" t="s">
        <v>425</v>
      </c>
      <c r="H8" s="103">
        <v>9</v>
      </c>
      <c r="I8" s="103" t="s">
        <v>398</v>
      </c>
      <c r="J8" s="103">
        <v>9</v>
      </c>
      <c r="K8" s="103" t="s">
        <v>396</v>
      </c>
      <c r="L8" s="103">
        <v>4</v>
      </c>
    </row>
    <row r="9" spans="1:12" ht="15">
      <c r="A9" s="105" t="s">
        <v>401</v>
      </c>
      <c r="B9" s="103">
        <v>23</v>
      </c>
      <c r="C9" s="103" t="s">
        <v>395</v>
      </c>
      <c r="D9" s="103">
        <v>8</v>
      </c>
      <c r="E9" s="103" t="s">
        <v>418</v>
      </c>
      <c r="F9" s="103">
        <v>8</v>
      </c>
      <c r="G9" s="103" t="s">
        <v>397</v>
      </c>
      <c r="H9" s="103">
        <v>8</v>
      </c>
      <c r="I9" s="103" t="s">
        <v>396</v>
      </c>
      <c r="J9" s="103">
        <v>9</v>
      </c>
      <c r="K9" s="103" t="s">
        <v>400</v>
      </c>
      <c r="L9" s="103">
        <v>2</v>
      </c>
    </row>
    <row r="10" spans="1:12" ht="15">
      <c r="A10" s="105" t="s">
        <v>402</v>
      </c>
      <c r="B10" s="103">
        <v>22</v>
      </c>
      <c r="C10" s="103" t="s">
        <v>429</v>
      </c>
      <c r="D10" s="103">
        <v>8</v>
      </c>
      <c r="E10" s="103" t="s">
        <v>401</v>
      </c>
      <c r="F10" s="103">
        <v>8</v>
      </c>
      <c r="G10" s="103" t="s">
        <v>470</v>
      </c>
      <c r="H10" s="103">
        <v>8</v>
      </c>
      <c r="I10" s="103" t="s">
        <v>475</v>
      </c>
      <c r="J10" s="103">
        <v>8</v>
      </c>
      <c r="K10" s="103" t="s">
        <v>418</v>
      </c>
      <c r="L10" s="103">
        <v>2</v>
      </c>
    </row>
    <row r="11" spans="1:12" ht="15">
      <c r="A11" s="105" t="s">
        <v>403</v>
      </c>
      <c r="B11" s="103">
        <v>21</v>
      </c>
      <c r="C11" s="103" t="s">
        <v>459</v>
      </c>
      <c r="D11" s="103">
        <v>8</v>
      </c>
      <c r="E11" s="103" t="s">
        <v>472</v>
      </c>
      <c r="F11" s="103">
        <v>7</v>
      </c>
      <c r="G11" s="103" t="s">
        <v>396</v>
      </c>
      <c r="H11" s="103">
        <v>8</v>
      </c>
      <c r="I11" s="103" t="s">
        <v>411</v>
      </c>
      <c r="J11" s="103">
        <v>8</v>
      </c>
      <c r="K11" s="103" t="s">
        <v>964</v>
      </c>
      <c r="L11" s="103">
        <v>2</v>
      </c>
    </row>
    <row r="14" spans="1:12" ht="15" customHeight="1">
      <c r="A14" s="13" t="s">
        <v>1081</v>
      </c>
      <c r="B14" s="13" t="s">
        <v>1064</v>
      </c>
      <c r="C14" s="13" t="s">
        <v>1092</v>
      </c>
      <c r="D14" s="13" t="s">
        <v>1067</v>
      </c>
      <c r="E14" s="13" t="s">
        <v>1100</v>
      </c>
      <c r="F14" s="13" t="s">
        <v>1069</v>
      </c>
      <c r="G14" s="13" t="s">
        <v>1104</v>
      </c>
      <c r="H14" s="13" t="s">
        <v>1071</v>
      </c>
      <c r="I14" s="13" t="s">
        <v>1115</v>
      </c>
      <c r="J14" s="13" t="s">
        <v>1073</v>
      </c>
      <c r="K14" s="13" t="s">
        <v>1124</v>
      </c>
      <c r="L14" s="13" t="s">
        <v>1074</v>
      </c>
    </row>
    <row r="15" spans="1:12" ht="15">
      <c r="A15" s="103" t="s">
        <v>1082</v>
      </c>
      <c r="B15" s="103">
        <v>18</v>
      </c>
      <c r="C15" s="103" t="s">
        <v>1087</v>
      </c>
      <c r="D15" s="103">
        <v>7</v>
      </c>
      <c r="E15" s="103" t="s">
        <v>1083</v>
      </c>
      <c r="F15" s="103">
        <v>9</v>
      </c>
      <c r="G15" s="103" t="s">
        <v>1105</v>
      </c>
      <c r="H15" s="103">
        <v>5</v>
      </c>
      <c r="I15" s="103" t="s">
        <v>1116</v>
      </c>
      <c r="J15" s="103">
        <v>5</v>
      </c>
      <c r="K15" s="103" t="s">
        <v>1125</v>
      </c>
      <c r="L15" s="103">
        <v>4</v>
      </c>
    </row>
    <row r="16" spans="1:12" ht="15">
      <c r="A16" s="105" t="s">
        <v>1083</v>
      </c>
      <c r="B16" s="103">
        <v>14</v>
      </c>
      <c r="C16" s="103" t="s">
        <v>1093</v>
      </c>
      <c r="D16" s="103">
        <v>6</v>
      </c>
      <c r="E16" s="103" t="s">
        <v>1084</v>
      </c>
      <c r="F16" s="103">
        <v>8</v>
      </c>
      <c r="G16" s="103" t="s">
        <v>1106</v>
      </c>
      <c r="H16" s="103">
        <v>5</v>
      </c>
      <c r="I16" s="103" t="s">
        <v>1117</v>
      </c>
      <c r="J16" s="103">
        <v>4</v>
      </c>
      <c r="K16" s="103" t="s">
        <v>1126</v>
      </c>
      <c r="L16" s="103">
        <v>4</v>
      </c>
    </row>
    <row r="17" spans="1:12" ht="15">
      <c r="A17" s="105" t="s">
        <v>1084</v>
      </c>
      <c r="B17" s="103">
        <v>13</v>
      </c>
      <c r="C17" s="103" t="s">
        <v>1089</v>
      </c>
      <c r="D17" s="103">
        <v>4</v>
      </c>
      <c r="E17" s="103" t="s">
        <v>1082</v>
      </c>
      <c r="F17" s="103">
        <v>8</v>
      </c>
      <c r="G17" s="103" t="s">
        <v>1107</v>
      </c>
      <c r="H17" s="103">
        <v>5</v>
      </c>
      <c r="I17" s="103" t="s">
        <v>1118</v>
      </c>
      <c r="J17" s="103">
        <v>4</v>
      </c>
      <c r="K17" s="103" t="s">
        <v>1127</v>
      </c>
      <c r="L17" s="103">
        <v>2</v>
      </c>
    </row>
    <row r="18" spans="1:12" ht="15">
      <c r="A18" s="105" t="s">
        <v>1085</v>
      </c>
      <c r="B18" s="103">
        <v>12</v>
      </c>
      <c r="C18" s="103" t="s">
        <v>1085</v>
      </c>
      <c r="D18" s="103">
        <v>4</v>
      </c>
      <c r="E18" s="103" t="s">
        <v>1088</v>
      </c>
      <c r="F18" s="103">
        <v>8</v>
      </c>
      <c r="G18" s="103" t="s">
        <v>1108</v>
      </c>
      <c r="H18" s="103">
        <v>4</v>
      </c>
      <c r="I18" s="103" t="s">
        <v>1119</v>
      </c>
      <c r="J18" s="103">
        <v>4</v>
      </c>
      <c r="K18" s="103" t="s">
        <v>1083</v>
      </c>
      <c r="L18" s="103">
        <v>2</v>
      </c>
    </row>
    <row r="19" spans="1:12" ht="15">
      <c r="A19" s="105" t="s">
        <v>1086</v>
      </c>
      <c r="B19" s="103">
        <v>11</v>
      </c>
      <c r="C19" s="103" t="s">
        <v>1094</v>
      </c>
      <c r="D19" s="103">
        <v>3</v>
      </c>
      <c r="E19" s="103" t="s">
        <v>1086</v>
      </c>
      <c r="F19" s="103">
        <v>6</v>
      </c>
      <c r="G19" s="103" t="s">
        <v>1109</v>
      </c>
      <c r="H19" s="103">
        <v>4</v>
      </c>
      <c r="I19" s="103" t="s">
        <v>1120</v>
      </c>
      <c r="J19" s="103">
        <v>4</v>
      </c>
      <c r="K19" s="103" t="s">
        <v>1084</v>
      </c>
      <c r="L19" s="103">
        <v>2</v>
      </c>
    </row>
    <row r="20" spans="1:12" ht="15">
      <c r="A20" s="105" t="s">
        <v>1087</v>
      </c>
      <c r="B20" s="103">
        <v>10</v>
      </c>
      <c r="C20" s="103" t="s">
        <v>1095</v>
      </c>
      <c r="D20" s="103">
        <v>3</v>
      </c>
      <c r="E20" s="103" t="s">
        <v>1101</v>
      </c>
      <c r="F20" s="103">
        <v>6</v>
      </c>
      <c r="G20" s="103" t="s">
        <v>1110</v>
      </c>
      <c r="H20" s="103">
        <v>3</v>
      </c>
      <c r="I20" s="103" t="s">
        <v>1082</v>
      </c>
      <c r="J20" s="103">
        <v>4</v>
      </c>
      <c r="K20" s="103" t="s">
        <v>1128</v>
      </c>
      <c r="L20" s="103">
        <v>2</v>
      </c>
    </row>
    <row r="21" spans="1:12" ht="15">
      <c r="A21" s="105" t="s">
        <v>1088</v>
      </c>
      <c r="B21" s="103">
        <v>10</v>
      </c>
      <c r="C21" s="103" t="s">
        <v>1096</v>
      </c>
      <c r="D21" s="103">
        <v>2</v>
      </c>
      <c r="E21" s="103" t="s">
        <v>1102</v>
      </c>
      <c r="F21" s="103">
        <v>5</v>
      </c>
      <c r="G21" s="103" t="s">
        <v>1111</v>
      </c>
      <c r="H21" s="103">
        <v>3</v>
      </c>
      <c r="I21" s="103" t="s">
        <v>1121</v>
      </c>
      <c r="J21" s="103">
        <v>4</v>
      </c>
      <c r="K21" s="103" t="s">
        <v>1129</v>
      </c>
      <c r="L21" s="103">
        <v>2</v>
      </c>
    </row>
    <row r="22" spans="1:12" ht="15">
      <c r="A22" s="105" t="s">
        <v>1089</v>
      </c>
      <c r="B22" s="103">
        <v>8</v>
      </c>
      <c r="C22" s="103" t="s">
        <v>1097</v>
      </c>
      <c r="D22" s="103">
        <v>2</v>
      </c>
      <c r="E22" s="103" t="s">
        <v>1091</v>
      </c>
      <c r="F22" s="103">
        <v>5</v>
      </c>
      <c r="G22" s="103" t="s">
        <v>1112</v>
      </c>
      <c r="H22" s="103">
        <v>3</v>
      </c>
      <c r="I22" s="103" t="s">
        <v>1122</v>
      </c>
      <c r="J22" s="103">
        <v>3</v>
      </c>
      <c r="K22" s="103" t="s">
        <v>1130</v>
      </c>
      <c r="L22" s="103">
        <v>2</v>
      </c>
    </row>
    <row r="23" spans="1:12" ht="15">
      <c r="A23" s="105" t="s">
        <v>1090</v>
      </c>
      <c r="B23" s="103">
        <v>8</v>
      </c>
      <c r="C23" s="103" t="s">
        <v>1098</v>
      </c>
      <c r="D23" s="103">
        <v>2</v>
      </c>
      <c r="E23" s="103" t="s">
        <v>1103</v>
      </c>
      <c r="F23" s="103">
        <v>5</v>
      </c>
      <c r="G23" s="103" t="s">
        <v>1113</v>
      </c>
      <c r="H23" s="103">
        <v>3</v>
      </c>
      <c r="I23" s="103" t="s">
        <v>1123</v>
      </c>
      <c r="J23" s="103">
        <v>3</v>
      </c>
      <c r="K23" s="103" t="s">
        <v>1131</v>
      </c>
      <c r="L23" s="103">
        <v>2</v>
      </c>
    </row>
    <row r="24" spans="1:12" ht="15">
      <c r="A24" s="105" t="s">
        <v>1091</v>
      </c>
      <c r="B24" s="103">
        <v>7</v>
      </c>
      <c r="C24" s="103" t="s">
        <v>1099</v>
      </c>
      <c r="D24" s="103">
        <v>2</v>
      </c>
      <c r="E24" s="103" t="s">
        <v>1090</v>
      </c>
      <c r="F24" s="103">
        <v>5</v>
      </c>
      <c r="G24" s="103" t="s">
        <v>1114</v>
      </c>
      <c r="H24" s="103">
        <v>3</v>
      </c>
      <c r="I24" s="103" t="s">
        <v>1085</v>
      </c>
      <c r="J24" s="103">
        <v>3</v>
      </c>
      <c r="K24" s="103" t="s">
        <v>1132</v>
      </c>
      <c r="L24" s="103">
        <v>2</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10.421875" style="3" customWidth="1"/>
    <col min="35" max="35" width="6.7109375" style="0" customWidth="1"/>
    <col min="36" max="36" width="13.140625" style="0" customWidth="1"/>
    <col min="37" max="37" width="14.28125" style="0" customWidth="1"/>
    <col min="38" max="38" width="6.57421875" style="0" customWidth="1"/>
    <col min="39" max="39" width="9.7109375" style="0" customWidth="1"/>
    <col min="40" max="40" width="19.7109375" style="0" customWidth="1"/>
    <col min="41" max="41" width="24.28125" style="0" customWidth="1"/>
    <col min="42" max="42" width="19.7109375" style="0" customWidth="1"/>
    <col min="43" max="43" width="24.28125" style="0" customWidth="1"/>
    <col min="44" max="44" width="19.7109375" style="0" customWidth="1"/>
    <col min="45" max="45" width="24.28125" style="0" customWidth="1"/>
    <col min="46" max="46" width="18.57421875" style="0" customWidth="1"/>
    <col min="47" max="47" width="22.28125" style="0" customWidth="1"/>
    <col min="48" max="48" width="17.421875" style="0" customWidth="1"/>
    <col min="49" max="49" width="18.8515625" style="0" customWidth="1"/>
    <col min="50" max="50" width="21.140625" style="0" customWidth="1"/>
    <col min="51" max="51" width="19.28125" style="0" customWidth="1"/>
    <col min="52" max="52" width="21.140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54" ht="30" customHeight="1">
      <c r="A2" s="11" t="s">
        <v>5</v>
      </c>
      <c r="B2" t="s">
        <v>1150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271</v>
      </c>
      <c r="AF2" s="13" t="s">
        <v>272</v>
      </c>
      <c r="AG2" s="13" t="s">
        <v>273</v>
      </c>
      <c r="AH2" s="13" t="s">
        <v>274</v>
      </c>
      <c r="AI2" s="13" t="s">
        <v>275</v>
      </c>
      <c r="AJ2" s="13" t="s">
        <v>276</v>
      </c>
      <c r="AK2" s="13" t="s">
        <v>277</v>
      </c>
      <c r="AL2" s="13" t="s">
        <v>278</v>
      </c>
      <c r="AM2" s="13" t="s">
        <v>382</v>
      </c>
      <c r="AN2" s="108" t="s">
        <v>1025</v>
      </c>
      <c r="AO2" s="108" t="s">
        <v>1026</v>
      </c>
      <c r="AP2" s="108" t="s">
        <v>1027</v>
      </c>
      <c r="AQ2" s="108" t="s">
        <v>1028</v>
      </c>
      <c r="AR2" s="108" t="s">
        <v>1029</v>
      </c>
      <c r="AS2" s="108" t="s">
        <v>1030</v>
      </c>
      <c r="AT2" s="108" t="s">
        <v>1031</v>
      </c>
      <c r="AU2" s="108" t="s">
        <v>1032</v>
      </c>
      <c r="AV2" s="108" t="s">
        <v>1034</v>
      </c>
      <c r="AW2" s="108" t="s">
        <v>1139</v>
      </c>
      <c r="AX2" s="108" t="s">
        <v>1141</v>
      </c>
      <c r="AY2" s="108" t="s">
        <v>1142</v>
      </c>
      <c r="AZ2" s="108" t="s">
        <v>1143</v>
      </c>
      <c r="BA2" s="3"/>
      <c r="BB2" s="3"/>
    </row>
    <row r="3" spans="1:54" ht="41.45" customHeight="1">
      <c r="A3" s="66" t="s">
        <v>218</v>
      </c>
      <c r="C3" s="67"/>
      <c r="D3" s="67" t="s">
        <v>64</v>
      </c>
      <c r="E3" s="68">
        <v>1000</v>
      </c>
      <c r="F3" s="70"/>
      <c r="G3" s="97" t="str">
        <f>HYPERLINK("https://upload.wikimedia.org/wikipedia/commons/7/7b/Egypt_House_of_Representatives_2020.svg")</f>
        <v>https://upload.wikimedia.org/wikipedia/commons/7/7b/Egypt_House_of_Representatives_2020.svg</v>
      </c>
      <c r="H3" s="67"/>
      <c r="I3" s="71" t="s">
        <v>218</v>
      </c>
      <c r="J3" s="72"/>
      <c r="K3" s="72" t="s">
        <v>75</v>
      </c>
      <c r="L3" s="51" t="s">
        <v>370</v>
      </c>
      <c r="M3" s="75">
        <v>9999</v>
      </c>
      <c r="N3" s="76">
        <v>1924.511474609375</v>
      </c>
      <c r="O3" s="76">
        <v>5068.7001953125</v>
      </c>
      <c r="P3" s="77"/>
      <c r="Q3" s="78"/>
      <c r="R3" s="78"/>
      <c r="S3" s="49"/>
      <c r="T3" s="49">
        <v>0</v>
      </c>
      <c r="U3" s="49">
        <v>51</v>
      </c>
      <c r="V3" s="50">
        <v>1226.930037</v>
      </c>
      <c r="W3" s="50">
        <v>0.019608</v>
      </c>
      <c r="X3" s="50">
        <v>0.065464</v>
      </c>
      <c r="Y3" s="50">
        <v>6.204405</v>
      </c>
      <c r="Z3" s="50">
        <v>0.07490196078431373</v>
      </c>
      <c r="AA3" s="50">
        <v>0</v>
      </c>
      <c r="AB3" s="73">
        <v>3</v>
      </c>
      <c r="AC3" s="73"/>
      <c r="AD3" s="74"/>
      <c r="AE3" s="81" t="s">
        <v>279</v>
      </c>
      <c r="AF3" s="99" t="str">
        <f>HYPERLINK("http://en.wikipedia.org/wiki/Parliament_of_Egypt")</f>
        <v>http://en.wikipedia.org/wiki/Parliament_of_Egypt</v>
      </c>
      <c r="AG3" s="81" t="s">
        <v>326</v>
      </c>
      <c r="AH3" s="81" t="s">
        <v>370</v>
      </c>
      <c r="AI3" s="81"/>
      <c r="AJ3" s="81">
        <v>0.3312498</v>
      </c>
      <c r="AK3" s="81">
        <v>197</v>
      </c>
      <c r="AL3" s="81"/>
      <c r="AM3" s="81" t="str">
        <f>REPLACE(INDEX(GroupVertices[Group],MATCH(Vertices[[#This Row],[Vertex]],GroupVertices[Vertex],0)),1,1,"")</f>
        <v>1</v>
      </c>
      <c r="AN3" s="49">
        <v>4</v>
      </c>
      <c r="AO3" s="50">
        <v>2.898550724637681</v>
      </c>
      <c r="AP3" s="49">
        <v>1</v>
      </c>
      <c r="AQ3" s="50">
        <v>0.7246376811594203</v>
      </c>
      <c r="AR3" s="49">
        <v>0</v>
      </c>
      <c r="AS3" s="50">
        <v>0</v>
      </c>
      <c r="AT3" s="49">
        <v>133</v>
      </c>
      <c r="AU3" s="50">
        <v>96.3768115942029</v>
      </c>
      <c r="AV3" s="49">
        <v>138</v>
      </c>
      <c r="AW3" s="112" t="s">
        <v>1140</v>
      </c>
      <c r="AX3" s="112" t="s">
        <v>1140</v>
      </c>
      <c r="AY3" s="112" t="s">
        <v>1140</v>
      </c>
      <c r="AZ3" s="112" t="s">
        <v>1140</v>
      </c>
      <c r="BA3" s="3"/>
      <c r="BB3" s="3"/>
    </row>
    <row r="4" spans="1:57" ht="41.45" customHeight="1">
      <c r="A4" s="66" t="s">
        <v>268</v>
      </c>
      <c r="C4" s="67"/>
      <c r="D4" s="67" t="s">
        <v>64</v>
      </c>
      <c r="E4" s="68"/>
      <c r="F4" s="70"/>
      <c r="G4" s="97" t="str">
        <f>HYPERLINK("https://upload.wikimedia.org/wikipedia/commons/3/3a/Bandera_Parlamento_Latinoamericano.jpg")</f>
        <v>https://upload.wikimedia.org/wikipedia/commons/3/3a/Bandera_Parlamento_Latinoamericano.jpg</v>
      </c>
      <c r="H4" s="67"/>
      <c r="I4" s="71" t="s">
        <v>268</v>
      </c>
      <c r="J4" s="72"/>
      <c r="K4" s="72" t="s">
        <v>75</v>
      </c>
      <c r="L4" s="71" t="s">
        <v>327</v>
      </c>
      <c r="M4" s="75">
        <v>1</v>
      </c>
      <c r="N4" s="76">
        <v>948.0272827148438</v>
      </c>
      <c r="O4" s="76">
        <v>9193.4453125</v>
      </c>
      <c r="P4" s="77"/>
      <c r="Q4" s="78"/>
      <c r="R4" s="78"/>
      <c r="S4" s="83"/>
      <c r="T4" s="49">
        <v>1</v>
      </c>
      <c r="U4" s="49">
        <v>0</v>
      </c>
      <c r="V4" s="50">
        <v>0</v>
      </c>
      <c r="W4" s="50">
        <v>0.009901</v>
      </c>
      <c r="X4" s="50">
        <v>0.004586</v>
      </c>
      <c r="Y4" s="50">
        <v>0.253407</v>
      </c>
      <c r="Z4" s="50">
        <v>0</v>
      </c>
      <c r="AA4" s="50">
        <v>0</v>
      </c>
      <c r="AB4" s="73">
        <v>4</v>
      </c>
      <c r="AC4" s="73"/>
      <c r="AD4" s="74"/>
      <c r="AE4" s="81" t="s">
        <v>279</v>
      </c>
      <c r="AF4" s="81" t="s">
        <v>280</v>
      </c>
      <c r="AG4" s="81" t="s">
        <v>326</v>
      </c>
      <c r="AH4" s="81" t="s">
        <v>327</v>
      </c>
      <c r="AI4" s="81"/>
      <c r="AJ4" s="81">
        <v>0.4055057</v>
      </c>
      <c r="AK4" s="81">
        <v>500</v>
      </c>
      <c r="AL4" s="81"/>
      <c r="AM4" s="81" t="str">
        <f>REPLACE(INDEX(GroupVertices[Group],MATCH(Vertices[[#This Row],[Vertex]],GroupVertices[Vertex],0)),1,1,"")</f>
        <v>1</v>
      </c>
      <c r="AN4" s="49">
        <v>0</v>
      </c>
      <c r="AO4" s="50">
        <v>0</v>
      </c>
      <c r="AP4" s="49">
        <v>0</v>
      </c>
      <c r="AQ4" s="50">
        <v>0</v>
      </c>
      <c r="AR4" s="49">
        <v>0</v>
      </c>
      <c r="AS4" s="50">
        <v>0</v>
      </c>
      <c r="AT4" s="49">
        <v>50</v>
      </c>
      <c r="AU4" s="50">
        <v>100</v>
      </c>
      <c r="AV4" s="49">
        <v>50</v>
      </c>
      <c r="AW4" s="49"/>
      <c r="AX4" s="49"/>
      <c r="AY4" s="49"/>
      <c r="AZ4" s="49"/>
      <c r="BA4" s="2"/>
      <c r="BB4" s="3"/>
      <c r="BC4" s="3"/>
      <c r="BD4" s="3"/>
      <c r="BE4" s="3"/>
    </row>
    <row r="5" spans="1:57" ht="41.45" customHeight="1">
      <c r="A5" s="66" t="s">
        <v>217</v>
      </c>
      <c r="C5" s="67"/>
      <c r="D5" s="67" t="s">
        <v>64</v>
      </c>
      <c r="E5" s="68">
        <v>120.98629987777024</v>
      </c>
      <c r="F5" s="70"/>
      <c r="G5" s="97" t="str">
        <f>HYPERLINK("https://upload.wikimedia.org/wikipedia/commons/a/a6/Coat_of_arms_of_Egypt_%28Official%29.svg")</f>
        <v>https://upload.wikimedia.org/wikipedia/commons/a/a6/Coat_of_arms_of_Egypt_%28Official%29.svg</v>
      </c>
      <c r="H5" s="67"/>
      <c r="I5" s="71" t="s">
        <v>217</v>
      </c>
      <c r="J5" s="72"/>
      <c r="K5" s="72" t="s">
        <v>75</v>
      </c>
      <c r="L5" s="71" t="s">
        <v>328</v>
      </c>
      <c r="M5" s="75">
        <v>7.111595424246672</v>
      </c>
      <c r="N5" s="76">
        <v>9921.4130859375</v>
      </c>
      <c r="O5" s="76">
        <v>4994.39306640625</v>
      </c>
      <c r="P5" s="77"/>
      <c r="Q5" s="78"/>
      <c r="R5" s="78"/>
      <c r="S5" s="83"/>
      <c r="T5" s="49">
        <v>1</v>
      </c>
      <c r="U5" s="49">
        <v>3</v>
      </c>
      <c r="V5" s="50">
        <v>0.75</v>
      </c>
      <c r="W5" s="50">
        <v>0.010204</v>
      </c>
      <c r="X5" s="50">
        <v>0.011518</v>
      </c>
      <c r="Y5" s="50">
        <v>0.544436</v>
      </c>
      <c r="Z5" s="50">
        <v>0.3333333333333333</v>
      </c>
      <c r="AA5" s="50">
        <v>0</v>
      </c>
      <c r="AB5" s="73">
        <v>5</v>
      </c>
      <c r="AC5" s="73"/>
      <c r="AD5" s="74"/>
      <c r="AE5" s="81" t="s">
        <v>279</v>
      </c>
      <c r="AF5" s="81" t="s">
        <v>281</v>
      </c>
      <c r="AG5" s="81" t="s">
        <v>326</v>
      </c>
      <c r="AH5" s="81" t="s">
        <v>328</v>
      </c>
      <c r="AI5" s="81"/>
      <c r="AJ5" s="81">
        <v>0.3655412</v>
      </c>
      <c r="AK5" s="81">
        <v>107</v>
      </c>
      <c r="AL5" s="81"/>
      <c r="AM5" s="81" t="str">
        <f>REPLACE(INDEX(GroupVertices[Group],MATCH(Vertices[[#This Row],[Vertex]],GroupVertices[Vertex],0)),1,1,"")</f>
        <v>4</v>
      </c>
      <c r="AN5" s="49">
        <v>2</v>
      </c>
      <c r="AO5" s="50">
        <v>3.389830508474576</v>
      </c>
      <c r="AP5" s="49">
        <v>0</v>
      </c>
      <c r="AQ5" s="50">
        <v>0</v>
      </c>
      <c r="AR5" s="49">
        <v>0</v>
      </c>
      <c r="AS5" s="50">
        <v>0</v>
      </c>
      <c r="AT5" s="49">
        <v>57</v>
      </c>
      <c r="AU5" s="50">
        <v>96.61016949152543</v>
      </c>
      <c r="AV5" s="49">
        <v>59</v>
      </c>
      <c r="AW5" s="112" t="s">
        <v>1140</v>
      </c>
      <c r="AX5" s="112" t="s">
        <v>1140</v>
      </c>
      <c r="AY5" s="112" t="s">
        <v>1140</v>
      </c>
      <c r="AZ5" s="112" t="s">
        <v>1140</v>
      </c>
      <c r="BA5" s="2"/>
      <c r="BB5" s="3"/>
      <c r="BC5" s="3"/>
      <c r="BD5" s="3"/>
      <c r="BE5" s="3"/>
    </row>
    <row r="6" spans="1:57" ht="41.45" customHeight="1">
      <c r="A6" s="66" t="s">
        <v>253</v>
      </c>
      <c r="C6" s="67"/>
      <c r="D6" s="67" t="s">
        <v>64</v>
      </c>
      <c r="E6" s="68">
        <v>385.82084648126784</v>
      </c>
      <c r="F6" s="70"/>
      <c r="G6" s="97" t="str">
        <f>HYPERLINK("https://upload.wikimedia.org/wikipedia/commons/1/1c/El-Sayyid_el-Badawi.jpg")</f>
        <v>https://upload.wikimedia.org/wikipedia/commons/1/1c/El-Sayyid_el-Badawi.jpg</v>
      </c>
      <c r="H6" s="67"/>
      <c r="I6" s="71" t="s">
        <v>253</v>
      </c>
      <c r="J6" s="72"/>
      <c r="K6" s="72" t="s">
        <v>75</v>
      </c>
      <c r="L6" s="71" t="s">
        <v>329</v>
      </c>
      <c r="M6" s="75">
        <v>57.80873810248073</v>
      </c>
      <c r="N6" s="76">
        <v>9213.57421875</v>
      </c>
      <c r="O6" s="76">
        <v>7616.7607421875</v>
      </c>
      <c r="P6" s="77"/>
      <c r="Q6" s="78"/>
      <c r="R6" s="78"/>
      <c r="S6" s="83"/>
      <c r="T6" s="49">
        <v>8</v>
      </c>
      <c r="U6" s="49">
        <v>0</v>
      </c>
      <c r="V6" s="50">
        <v>6.971429</v>
      </c>
      <c r="W6" s="50">
        <v>0.010638</v>
      </c>
      <c r="X6" s="50">
        <v>0.017354</v>
      </c>
      <c r="Y6" s="50">
        <v>0.929641</v>
      </c>
      <c r="Z6" s="50">
        <v>0.25</v>
      </c>
      <c r="AA6" s="50">
        <v>0</v>
      </c>
      <c r="AB6" s="73">
        <v>6</v>
      </c>
      <c r="AC6" s="73"/>
      <c r="AD6" s="74"/>
      <c r="AE6" s="81" t="s">
        <v>279</v>
      </c>
      <c r="AF6" s="81" t="s">
        <v>282</v>
      </c>
      <c r="AG6" s="81" t="s">
        <v>326</v>
      </c>
      <c r="AH6" s="81" t="s">
        <v>329</v>
      </c>
      <c r="AI6" s="81"/>
      <c r="AJ6" s="81">
        <v>0</v>
      </c>
      <c r="AK6" s="81">
        <v>1</v>
      </c>
      <c r="AL6" s="81"/>
      <c r="AM6" s="81" t="str">
        <f>REPLACE(INDEX(GroupVertices[Group],MATCH(Vertices[[#This Row],[Vertex]],GroupVertices[Vertex],0)),1,1,"")</f>
        <v>4</v>
      </c>
      <c r="AN6" s="49">
        <v>5</v>
      </c>
      <c r="AO6" s="50">
        <v>3.816793893129771</v>
      </c>
      <c r="AP6" s="49">
        <v>1</v>
      </c>
      <c r="AQ6" s="50">
        <v>0.7633587786259542</v>
      </c>
      <c r="AR6" s="49">
        <v>0</v>
      </c>
      <c r="AS6" s="50">
        <v>0</v>
      </c>
      <c r="AT6" s="49">
        <v>125</v>
      </c>
      <c r="AU6" s="50">
        <v>95.41984732824427</v>
      </c>
      <c r="AV6" s="49">
        <v>131</v>
      </c>
      <c r="AW6" s="49"/>
      <c r="AX6" s="49"/>
      <c r="AY6" s="49"/>
      <c r="AZ6" s="49"/>
      <c r="BA6" s="2"/>
      <c r="BB6" s="3"/>
      <c r="BC6" s="3"/>
      <c r="BD6" s="3"/>
      <c r="BE6" s="3"/>
    </row>
    <row r="7" spans="1:57" ht="41.45" customHeight="1">
      <c r="A7" s="66" t="s">
        <v>239</v>
      </c>
      <c r="C7" s="67"/>
      <c r="D7" s="67" t="s">
        <v>64</v>
      </c>
      <c r="E7" s="68">
        <v>374.1051187342307</v>
      </c>
      <c r="F7" s="70"/>
      <c r="G7" s="97" t="str">
        <f>HYPERLINK("https://upload.wikimedia.org/wikipedia/commons/e/e4/Mohamed_Morsi-05-2013.jpg")</f>
        <v>https://upload.wikimedia.org/wikipedia/commons/e/e4/Mohamed_Morsi-05-2013.jpg</v>
      </c>
      <c r="H7" s="67"/>
      <c r="I7" s="71" t="s">
        <v>239</v>
      </c>
      <c r="J7" s="72"/>
      <c r="K7" s="72" t="s">
        <v>75</v>
      </c>
      <c r="L7" s="51" t="s">
        <v>330</v>
      </c>
      <c r="M7" s="75">
        <v>52.4732175115866</v>
      </c>
      <c r="N7" s="76">
        <v>9428.8974609375</v>
      </c>
      <c r="O7" s="76">
        <v>4261.2744140625</v>
      </c>
      <c r="P7" s="77"/>
      <c r="Q7" s="78"/>
      <c r="R7" s="78"/>
      <c r="S7" s="83"/>
      <c r="T7" s="49">
        <v>6</v>
      </c>
      <c r="U7" s="49">
        <v>4</v>
      </c>
      <c r="V7" s="50">
        <v>6.316667</v>
      </c>
      <c r="W7" s="50">
        <v>0.010753</v>
      </c>
      <c r="X7" s="50">
        <v>0.021439</v>
      </c>
      <c r="Y7" s="50">
        <v>1.029501</v>
      </c>
      <c r="Z7" s="50">
        <v>0.4027777777777778</v>
      </c>
      <c r="AA7" s="50">
        <v>0.1111111111111111</v>
      </c>
      <c r="AB7" s="73">
        <v>7</v>
      </c>
      <c r="AC7" s="73"/>
      <c r="AD7" s="74"/>
      <c r="AE7" s="81" t="s">
        <v>279</v>
      </c>
      <c r="AF7" s="81" t="s">
        <v>283</v>
      </c>
      <c r="AG7" s="81" t="s">
        <v>326</v>
      </c>
      <c r="AH7" s="81" t="s">
        <v>330</v>
      </c>
      <c r="AI7" s="81"/>
      <c r="AJ7" s="81">
        <v>0.388586</v>
      </c>
      <c r="AK7" s="81">
        <v>500</v>
      </c>
      <c r="AL7" s="81"/>
      <c r="AM7" s="81" t="str">
        <f>REPLACE(INDEX(GroupVertices[Group],MATCH(Vertices[[#This Row],[Vertex]],GroupVertices[Vertex],0)),1,1,"")</f>
        <v>4</v>
      </c>
      <c r="AN7" s="49">
        <v>9</v>
      </c>
      <c r="AO7" s="50">
        <v>1.935483870967742</v>
      </c>
      <c r="AP7" s="49">
        <v>18</v>
      </c>
      <c r="AQ7" s="50">
        <v>3.870967741935484</v>
      </c>
      <c r="AR7" s="49">
        <v>0</v>
      </c>
      <c r="AS7" s="50">
        <v>0</v>
      </c>
      <c r="AT7" s="49">
        <v>438</v>
      </c>
      <c r="AU7" s="50">
        <v>94.19354838709677</v>
      </c>
      <c r="AV7" s="49">
        <v>465</v>
      </c>
      <c r="AW7" s="112" t="s">
        <v>1140</v>
      </c>
      <c r="AX7" s="112" t="s">
        <v>1140</v>
      </c>
      <c r="AY7" s="112" t="s">
        <v>1140</v>
      </c>
      <c r="AZ7" s="112" t="s">
        <v>1140</v>
      </c>
      <c r="BA7" s="2"/>
      <c r="BB7" s="3"/>
      <c r="BC7" s="3"/>
      <c r="BD7" s="3"/>
      <c r="BE7" s="3"/>
    </row>
    <row r="8" spans="1:57" ht="41.45" customHeight="1">
      <c r="A8" s="66" t="s">
        <v>221</v>
      </c>
      <c r="C8" s="67"/>
      <c r="D8" s="67" t="s">
        <v>64</v>
      </c>
      <c r="E8" s="68">
        <v>905.6087110319722</v>
      </c>
      <c r="F8" s="70"/>
      <c r="G8" s="97" t="str">
        <f>HYPERLINK("https://upload.wikimedia.org/wikipedia/commons/a/a6/Coat_of_arms_of_Egypt_%28Official%29.svg")</f>
        <v>https://upload.wikimedia.org/wikipedia/commons/a/a6/Coat_of_arms_of_Egypt_%28Official%29.svg</v>
      </c>
      <c r="H8" s="67"/>
      <c r="I8" s="71" t="s">
        <v>221</v>
      </c>
      <c r="J8" s="72"/>
      <c r="K8" s="72" t="s">
        <v>75</v>
      </c>
      <c r="L8" s="71" t="s">
        <v>331</v>
      </c>
      <c r="M8" s="75">
        <v>4517.57796789272</v>
      </c>
      <c r="N8" s="76">
        <v>2082.6171875</v>
      </c>
      <c r="O8" s="76">
        <v>3978.9072265625</v>
      </c>
      <c r="P8" s="77"/>
      <c r="Q8" s="78"/>
      <c r="R8" s="78"/>
      <c r="S8" s="83"/>
      <c r="T8" s="49">
        <v>22</v>
      </c>
      <c r="U8" s="49">
        <v>31</v>
      </c>
      <c r="V8" s="50">
        <v>554.26337</v>
      </c>
      <c r="W8" s="50">
        <v>0.016667</v>
      </c>
      <c r="X8" s="50">
        <v>0.060173</v>
      </c>
      <c r="Y8" s="50">
        <v>4.695359</v>
      </c>
      <c r="Z8" s="50">
        <v>0.09291521486643438</v>
      </c>
      <c r="AA8" s="50">
        <v>0.2619047619047619</v>
      </c>
      <c r="AB8" s="73">
        <v>8</v>
      </c>
      <c r="AC8" s="73"/>
      <c r="AD8" s="74"/>
      <c r="AE8" s="81" t="s">
        <v>279</v>
      </c>
      <c r="AF8" s="81" t="s">
        <v>284</v>
      </c>
      <c r="AG8" s="81" t="s">
        <v>326</v>
      </c>
      <c r="AH8" s="81" t="s">
        <v>331</v>
      </c>
      <c r="AI8" s="81"/>
      <c r="AJ8" s="81">
        <v>0.4540151</v>
      </c>
      <c r="AK8" s="81">
        <v>296</v>
      </c>
      <c r="AL8" s="81"/>
      <c r="AM8" s="81" t="str">
        <f>REPLACE(INDEX(GroupVertices[Group],MATCH(Vertices[[#This Row],[Vertex]],GroupVertices[Vertex],0)),1,1,"")</f>
        <v>1</v>
      </c>
      <c r="AN8" s="49">
        <v>0</v>
      </c>
      <c r="AO8" s="50">
        <v>0</v>
      </c>
      <c r="AP8" s="49">
        <v>0</v>
      </c>
      <c r="AQ8" s="50">
        <v>0</v>
      </c>
      <c r="AR8" s="49">
        <v>0</v>
      </c>
      <c r="AS8" s="50">
        <v>0</v>
      </c>
      <c r="AT8" s="49">
        <v>19</v>
      </c>
      <c r="AU8" s="50">
        <v>100</v>
      </c>
      <c r="AV8" s="49">
        <v>19</v>
      </c>
      <c r="AW8" s="112" t="s">
        <v>1140</v>
      </c>
      <c r="AX8" s="112" t="s">
        <v>1140</v>
      </c>
      <c r="AY8" s="112" t="s">
        <v>1140</v>
      </c>
      <c r="AZ8" s="112" t="s">
        <v>1140</v>
      </c>
      <c r="BA8" s="2"/>
      <c r="BB8" s="3"/>
      <c r="BC8" s="3"/>
      <c r="BD8" s="3"/>
      <c r="BE8" s="3"/>
    </row>
    <row r="9" spans="1:57" ht="41.45" customHeight="1">
      <c r="A9" s="66" t="s">
        <v>219</v>
      </c>
      <c r="C9" s="67"/>
      <c r="D9" s="67" t="s">
        <v>64</v>
      </c>
      <c r="E9" s="68">
        <v>455.06803808944534</v>
      </c>
      <c r="F9" s="70"/>
      <c r="G9" s="97" t="str">
        <f>HYPERLINK("https://upload.wikimedia.org/wikipedia/commons/a/a6/Coat_of_arms_of_Egypt_%28Official%29.svg")</f>
        <v>https://upload.wikimedia.org/wikipedia/commons/a/a6/Coat_of_arms_of_Egypt_%28Official%29.svg</v>
      </c>
      <c r="H9" s="67"/>
      <c r="I9" s="71" t="s">
        <v>219</v>
      </c>
      <c r="J9" s="72"/>
      <c r="K9" s="72" t="s">
        <v>75</v>
      </c>
      <c r="L9" s="71" t="s">
        <v>332</v>
      </c>
      <c r="M9" s="75">
        <v>102.76291234607699</v>
      </c>
      <c r="N9" s="76">
        <v>8758.9375</v>
      </c>
      <c r="O9" s="76">
        <v>5703.6953125</v>
      </c>
      <c r="P9" s="77"/>
      <c r="Q9" s="78"/>
      <c r="R9" s="78"/>
      <c r="S9" s="83"/>
      <c r="T9" s="49">
        <v>2</v>
      </c>
      <c r="U9" s="49">
        <v>9</v>
      </c>
      <c r="V9" s="50">
        <v>12.488095</v>
      </c>
      <c r="W9" s="50">
        <v>0.01087</v>
      </c>
      <c r="X9" s="50">
        <v>0.02095</v>
      </c>
      <c r="Y9" s="50">
        <v>1.130293</v>
      </c>
      <c r="Z9" s="50">
        <v>0.25555555555555554</v>
      </c>
      <c r="AA9" s="50">
        <v>0.1</v>
      </c>
      <c r="AB9" s="73">
        <v>9</v>
      </c>
      <c r="AC9" s="73"/>
      <c r="AD9" s="74"/>
      <c r="AE9" s="81" t="s">
        <v>279</v>
      </c>
      <c r="AF9" s="81" t="s">
        <v>285</v>
      </c>
      <c r="AG9" s="81" t="s">
        <v>326</v>
      </c>
      <c r="AH9" s="81" t="s">
        <v>332</v>
      </c>
      <c r="AI9" s="81"/>
      <c r="AJ9" s="81">
        <v>0.3903358</v>
      </c>
      <c r="AK9" s="81">
        <v>500</v>
      </c>
      <c r="AL9" s="81"/>
      <c r="AM9" s="81" t="str">
        <f>REPLACE(INDEX(GroupVertices[Group],MATCH(Vertices[[#This Row],[Vertex]],GroupVertices[Vertex],0)),1,1,"")</f>
        <v>4</v>
      </c>
      <c r="AN9" s="49">
        <v>0</v>
      </c>
      <c r="AO9" s="50">
        <v>0</v>
      </c>
      <c r="AP9" s="49">
        <v>2</v>
      </c>
      <c r="AQ9" s="50">
        <v>1.8018018018018018</v>
      </c>
      <c r="AR9" s="49">
        <v>0</v>
      </c>
      <c r="AS9" s="50">
        <v>0</v>
      </c>
      <c r="AT9" s="49">
        <v>109</v>
      </c>
      <c r="AU9" s="50">
        <v>98.1981981981982</v>
      </c>
      <c r="AV9" s="49">
        <v>111</v>
      </c>
      <c r="AW9" s="112" t="s">
        <v>1140</v>
      </c>
      <c r="AX9" s="112" t="s">
        <v>1140</v>
      </c>
      <c r="AY9" s="112" t="s">
        <v>1140</v>
      </c>
      <c r="AZ9" s="112" t="s">
        <v>1140</v>
      </c>
      <c r="BA9" s="2"/>
      <c r="BB9" s="3"/>
      <c r="BC9" s="3"/>
      <c r="BD9" s="3"/>
      <c r="BE9" s="3"/>
    </row>
    <row r="10" spans="1:57" ht="41.45" customHeight="1">
      <c r="A10" s="66" t="s">
        <v>242</v>
      </c>
      <c r="C10" s="67"/>
      <c r="D10" s="67" t="s">
        <v>64</v>
      </c>
      <c r="E10" s="68">
        <v>482.02203907746633</v>
      </c>
      <c r="F10" s="70"/>
      <c r="G10" s="97" t="str">
        <f>HYPERLINK("https://upload.wikimedia.org/wikipedia/commons/b/b0/Anwar_Sadat_cropped.jpg")</f>
        <v>https://upload.wikimedia.org/wikipedia/commons/b/b0/Anwar_Sadat_cropped.jpg</v>
      </c>
      <c r="H10" s="67"/>
      <c r="I10" s="71" t="s">
        <v>242</v>
      </c>
      <c r="J10" s="72"/>
      <c r="K10" s="72" t="s">
        <v>75</v>
      </c>
      <c r="L10" s="51" t="s">
        <v>333</v>
      </c>
      <c r="M10" s="75">
        <v>128.6838427454686</v>
      </c>
      <c r="N10" s="76">
        <v>6749.81201171875</v>
      </c>
      <c r="O10" s="76">
        <v>294.5834045410156</v>
      </c>
      <c r="P10" s="77"/>
      <c r="Q10" s="78"/>
      <c r="R10" s="78"/>
      <c r="S10" s="83"/>
      <c r="T10" s="49">
        <v>11</v>
      </c>
      <c r="U10" s="49">
        <v>3</v>
      </c>
      <c r="V10" s="50">
        <v>15.669048</v>
      </c>
      <c r="W10" s="50">
        <v>0.011111</v>
      </c>
      <c r="X10" s="50">
        <v>0.026136</v>
      </c>
      <c r="Y10" s="50">
        <v>1.312899</v>
      </c>
      <c r="Z10" s="50">
        <v>0.3181818181818182</v>
      </c>
      <c r="AA10" s="50">
        <v>0.16666666666666666</v>
      </c>
      <c r="AB10" s="73">
        <v>10</v>
      </c>
      <c r="AC10" s="73"/>
      <c r="AD10" s="74"/>
      <c r="AE10" s="81" t="s">
        <v>279</v>
      </c>
      <c r="AF10" s="81" t="s">
        <v>286</v>
      </c>
      <c r="AG10" s="81" t="s">
        <v>326</v>
      </c>
      <c r="AH10" s="81" t="s">
        <v>333</v>
      </c>
      <c r="AI10" s="81"/>
      <c r="AJ10" s="81">
        <v>0.4477414</v>
      </c>
      <c r="AK10" s="81">
        <v>500</v>
      </c>
      <c r="AL10" s="81"/>
      <c r="AM10" s="81" t="str">
        <f>REPLACE(INDEX(GroupVertices[Group],MATCH(Vertices[[#This Row],[Vertex]],GroupVertices[Vertex],0)),1,1,"")</f>
        <v>3</v>
      </c>
      <c r="AN10" s="49">
        <v>2</v>
      </c>
      <c r="AO10" s="50">
        <v>0.970873786407767</v>
      </c>
      <c r="AP10" s="49">
        <v>3</v>
      </c>
      <c r="AQ10" s="50">
        <v>1.4563106796116505</v>
      </c>
      <c r="AR10" s="49">
        <v>0</v>
      </c>
      <c r="AS10" s="50">
        <v>0</v>
      </c>
      <c r="AT10" s="49">
        <v>201</v>
      </c>
      <c r="AU10" s="50">
        <v>97.57281553398059</v>
      </c>
      <c r="AV10" s="49">
        <v>206</v>
      </c>
      <c r="AW10" s="112" t="s">
        <v>1140</v>
      </c>
      <c r="AX10" s="112" t="s">
        <v>1140</v>
      </c>
      <c r="AY10" s="112" t="s">
        <v>1140</v>
      </c>
      <c r="AZ10" s="112" t="s">
        <v>1140</v>
      </c>
      <c r="BA10" s="2"/>
      <c r="BB10" s="3"/>
      <c r="BC10" s="3"/>
      <c r="BD10" s="3"/>
      <c r="BE10" s="3"/>
    </row>
    <row r="11" spans="1:57" ht="41.45" customHeight="1">
      <c r="A11" s="66" t="s">
        <v>220</v>
      </c>
      <c r="C11" s="67"/>
      <c r="D11" s="67" t="s">
        <v>64</v>
      </c>
      <c r="E11" s="68">
        <v>199.29571333008536</v>
      </c>
      <c r="F11" s="70"/>
      <c r="G11" s="97" t="str">
        <f>HYPERLINK("https://upload.wikimedia.org/wikipedia/commons/a/a6/Coat_of_arms_of_Egypt_%28Official%29.svg")</f>
        <v>https://upload.wikimedia.org/wikipedia/commons/a/a6/Coat_of_arms_of_Egypt_%28Official%29.svg</v>
      </c>
      <c r="H11" s="67"/>
      <c r="I11" s="71" t="s">
        <v>220</v>
      </c>
      <c r="J11" s="72"/>
      <c r="K11" s="72" t="s">
        <v>75</v>
      </c>
      <c r="L11" s="71" t="s">
        <v>334</v>
      </c>
      <c r="M11" s="75">
        <v>12.815751153543566</v>
      </c>
      <c r="N11" s="76">
        <v>8975.8740234375</v>
      </c>
      <c r="O11" s="76">
        <v>2084.662353515625</v>
      </c>
      <c r="P11" s="77"/>
      <c r="Q11" s="78"/>
      <c r="R11" s="78"/>
      <c r="S11" s="83"/>
      <c r="T11" s="49">
        <v>7</v>
      </c>
      <c r="U11" s="49">
        <v>2</v>
      </c>
      <c r="V11" s="50">
        <v>1.45</v>
      </c>
      <c r="W11" s="50">
        <v>0.010526</v>
      </c>
      <c r="X11" s="50">
        <v>0.018733</v>
      </c>
      <c r="Y11" s="50">
        <v>0.818667</v>
      </c>
      <c r="Z11" s="50">
        <v>0.5</v>
      </c>
      <c r="AA11" s="50">
        <v>0.2857142857142857</v>
      </c>
      <c r="AB11" s="73">
        <v>11</v>
      </c>
      <c r="AC11" s="73"/>
      <c r="AD11" s="74"/>
      <c r="AE11" s="81" t="s">
        <v>279</v>
      </c>
      <c r="AF11" s="81" t="s">
        <v>287</v>
      </c>
      <c r="AG11" s="81" t="s">
        <v>326</v>
      </c>
      <c r="AH11" s="81" t="s">
        <v>334</v>
      </c>
      <c r="AI11" s="81"/>
      <c r="AJ11" s="81">
        <v>0.3310678</v>
      </c>
      <c r="AK11" s="81">
        <v>251</v>
      </c>
      <c r="AL11" s="81"/>
      <c r="AM11" s="81" t="str">
        <f>REPLACE(INDEX(GroupVertices[Group],MATCH(Vertices[[#This Row],[Vertex]],GroupVertices[Vertex],0)),1,1,"")</f>
        <v>4</v>
      </c>
      <c r="AN11" s="49">
        <v>0</v>
      </c>
      <c r="AO11" s="50">
        <v>0</v>
      </c>
      <c r="AP11" s="49">
        <v>0</v>
      </c>
      <c r="AQ11" s="50">
        <v>0</v>
      </c>
      <c r="AR11" s="49">
        <v>0</v>
      </c>
      <c r="AS11" s="50">
        <v>0</v>
      </c>
      <c r="AT11" s="49">
        <v>18</v>
      </c>
      <c r="AU11" s="50">
        <v>100</v>
      </c>
      <c r="AV11" s="49">
        <v>18</v>
      </c>
      <c r="AW11" s="112" t="s">
        <v>1140</v>
      </c>
      <c r="AX11" s="112" t="s">
        <v>1140</v>
      </c>
      <c r="AY11" s="112" t="s">
        <v>1140</v>
      </c>
      <c r="AZ11" s="112" t="s">
        <v>1140</v>
      </c>
      <c r="BA11" s="2"/>
      <c r="BB11" s="3"/>
      <c r="BC11" s="3"/>
      <c r="BD11" s="3"/>
      <c r="BE11" s="3"/>
    </row>
    <row r="12" spans="1:57" ht="41.45" customHeight="1">
      <c r="A12" s="66" t="s">
        <v>237</v>
      </c>
      <c r="C12" s="67"/>
      <c r="D12" s="67" t="s">
        <v>64</v>
      </c>
      <c r="E12" s="68">
        <v>378.78532846243536</v>
      </c>
      <c r="F12" s="70"/>
      <c r="G12" s="97" t="str">
        <f>HYPERLINK("https://upload.wikimedia.org/wikipedia/commons/5/53/Ambox_current_red_Americas.svg")</f>
        <v>https://upload.wikimedia.org/wikipedia/commons/5/53/Ambox_current_red_Americas.svg</v>
      </c>
      <c r="H12" s="67"/>
      <c r="I12" s="71" t="s">
        <v>237</v>
      </c>
      <c r="J12" s="72"/>
      <c r="K12" s="72" t="s">
        <v>75</v>
      </c>
      <c r="L12" s="71" t="s">
        <v>335</v>
      </c>
      <c r="M12" s="75">
        <v>54.54175624767103</v>
      </c>
      <c r="N12" s="76">
        <v>8024.7431640625</v>
      </c>
      <c r="O12" s="76">
        <v>8002.95947265625</v>
      </c>
      <c r="P12" s="77"/>
      <c r="Q12" s="78"/>
      <c r="R12" s="78"/>
      <c r="S12" s="83"/>
      <c r="T12" s="49">
        <v>6</v>
      </c>
      <c r="U12" s="49">
        <v>3</v>
      </c>
      <c r="V12" s="50">
        <v>6.570513</v>
      </c>
      <c r="W12" s="50">
        <v>0.010753</v>
      </c>
      <c r="X12" s="50">
        <v>0.022405</v>
      </c>
      <c r="Y12" s="50">
        <v>1.013833</v>
      </c>
      <c r="Z12" s="50">
        <v>0.2916666666666667</v>
      </c>
      <c r="AA12" s="50">
        <v>0</v>
      </c>
      <c r="AB12" s="73">
        <v>12</v>
      </c>
      <c r="AC12" s="73"/>
      <c r="AD12" s="74"/>
      <c r="AE12" s="81" t="s">
        <v>279</v>
      </c>
      <c r="AF12" s="81" t="s">
        <v>288</v>
      </c>
      <c r="AG12" s="81" t="s">
        <v>326</v>
      </c>
      <c r="AH12" s="81" t="s">
        <v>335</v>
      </c>
      <c r="AI12" s="81"/>
      <c r="AJ12" s="81">
        <v>0.7277584</v>
      </c>
      <c r="AK12" s="81">
        <v>157</v>
      </c>
      <c r="AL12" s="81"/>
      <c r="AM12" s="81" t="str">
        <f>REPLACE(INDEX(GroupVertices[Group],MATCH(Vertices[[#This Row],[Vertex]],GroupVertices[Vertex],0)),1,1,"")</f>
        <v>2</v>
      </c>
      <c r="AN12" s="49">
        <v>1</v>
      </c>
      <c r="AO12" s="50">
        <v>1.694915254237288</v>
      </c>
      <c r="AP12" s="49">
        <v>0</v>
      </c>
      <c r="AQ12" s="50">
        <v>0</v>
      </c>
      <c r="AR12" s="49">
        <v>0</v>
      </c>
      <c r="AS12" s="50">
        <v>0</v>
      </c>
      <c r="AT12" s="49">
        <v>58</v>
      </c>
      <c r="AU12" s="50">
        <v>98.30508474576271</v>
      </c>
      <c r="AV12" s="49">
        <v>59</v>
      </c>
      <c r="AW12" s="112" t="s">
        <v>1140</v>
      </c>
      <c r="AX12" s="112" t="s">
        <v>1140</v>
      </c>
      <c r="AY12" s="112" t="s">
        <v>1140</v>
      </c>
      <c r="AZ12" s="112" t="s">
        <v>1140</v>
      </c>
      <c r="BA12" s="2"/>
      <c r="BB12" s="3"/>
      <c r="BC12" s="3"/>
      <c r="BD12" s="3"/>
      <c r="BE12" s="3"/>
    </row>
    <row r="13" spans="1:57" ht="41.45" customHeight="1">
      <c r="A13" s="66" t="s">
        <v>240</v>
      </c>
      <c r="C13" s="67"/>
      <c r="D13" s="67" t="s">
        <v>64</v>
      </c>
      <c r="E13" s="68">
        <v>412.76832527398886</v>
      </c>
      <c r="F13" s="70"/>
      <c r="G13" s="97" t="str">
        <f>HYPERLINK("https://upload.wikimedia.org/wikipedia/en/a/a1/ESD_Party.png")</f>
        <v>https://upload.wikimedia.org/wikipedia/en/a/a1/ESD_Party.png</v>
      </c>
      <c r="H13" s="67"/>
      <c r="I13" s="71" t="s">
        <v>240</v>
      </c>
      <c r="J13" s="72"/>
      <c r="K13" s="72" t="s">
        <v>75</v>
      </c>
      <c r="L13" s="71" t="s">
        <v>336</v>
      </c>
      <c r="M13" s="75">
        <v>72.27508004272619</v>
      </c>
      <c r="N13" s="76">
        <v>7926.68310546875</v>
      </c>
      <c r="O13" s="76">
        <v>5658.8896484375</v>
      </c>
      <c r="P13" s="77"/>
      <c r="Q13" s="78"/>
      <c r="R13" s="78"/>
      <c r="S13" s="83"/>
      <c r="T13" s="49">
        <v>7</v>
      </c>
      <c r="U13" s="49">
        <v>5</v>
      </c>
      <c r="V13" s="50">
        <v>8.746703</v>
      </c>
      <c r="W13" s="50">
        <v>0.010989</v>
      </c>
      <c r="X13" s="50">
        <v>0.027202</v>
      </c>
      <c r="Y13" s="50">
        <v>1.18815</v>
      </c>
      <c r="Z13" s="50">
        <v>0.36363636363636365</v>
      </c>
      <c r="AA13" s="50">
        <v>0.09090909090909091</v>
      </c>
      <c r="AB13" s="73">
        <v>13</v>
      </c>
      <c r="AC13" s="73"/>
      <c r="AD13" s="74"/>
      <c r="AE13" s="81" t="s">
        <v>279</v>
      </c>
      <c r="AF13" s="81" t="s">
        <v>289</v>
      </c>
      <c r="AG13" s="81" t="s">
        <v>326</v>
      </c>
      <c r="AH13" s="81" t="s">
        <v>336</v>
      </c>
      <c r="AI13" s="81"/>
      <c r="AJ13" s="81">
        <v>0.546332</v>
      </c>
      <c r="AK13" s="81">
        <v>224</v>
      </c>
      <c r="AL13" s="81"/>
      <c r="AM13" s="81" t="str">
        <f>REPLACE(INDEX(GroupVertices[Group],MATCH(Vertices[[#This Row],[Vertex]],GroupVertices[Vertex],0)),1,1,"")</f>
        <v>2</v>
      </c>
      <c r="AN13" s="49">
        <v>1</v>
      </c>
      <c r="AO13" s="50">
        <v>0.3401360544217687</v>
      </c>
      <c r="AP13" s="49">
        <v>3</v>
      </c>
      <c r="AQ13" s="50">
        <v>1.0204081632653061</v>
      </c>
      <c r="AR13" s="49">
        <v>0</v>
      </c>
      <c r="AS13" s="50">
        <v>0</v>
      </c>
      <c r="AT13" s="49">
        <v>290</v>
      </c>
      <c r="AU13" s="50">
        <v>98.63945578231292</v>
      </c>
      <c r="AV13" s="49">
        <v>294</v>
      </c>
      <c r="AW13" s="112" t="s">
        <v>1140</v>
      </c>
      <c r="AX13" s="112" t="s">
        <v>1140</v>
      </c>
      <c r="AY13" s="112" t="s">
        <v>1140</v>
      </c>
      <c r="AZ13" s="112" t="s">
        <v>1140</v>
      </c>
      <c r="BA13" s="2"/>
      <c r="BB13" s="3"/>
      <c r="BC13" s="3"/>
      <c r="BD13" s="3"/>
      <c r="BE13" s="3"/>
    </row>
    <row r="14" spans="1:57" ht="41.45" customHeight="1">
      <c r="A14" s="66" t="s">
        <v>250</v>
      </c>
      <c r="C14" s="67"/>
      <c r="D14" s="67" t="s">
        <v>64</v>
      </c>
      <c r="E14" s="68">
        <v>470.30048874279976</v>
      </c>
      <c r="F14" s="70"/>
      <c r="G14" s="97" t="str">
        <f>HYPERLINK("https://upload.wikimedia.org/wikipedia/commons/e/ed/Decrease2.svg")</f>
        <v>https://upload.wikimedia.org/wikipedia/commons/e/ed/Decrease2.svg</v>
      </c>
      <c r="H14" s="67"/>
      <c r="I14" s="71" t="s">
        <v>250</v>
      </c>
      <c r="J14" s="72"/>
      <c r="K14" s="72" t="s">
        <v>75</v>
      </c>
      <c r="L14" s="51" t="s">
        <v>337</v>
      </c>
      <c r="M14" s="75">
        <v>116.68600679225197</v>
      </c>
      <c r="N14" s="76">
        <v>8976.11328125</v>
      </c>
      <c r="O14" s="76">
        <v>9724.4892578125</v>
      </c>
      <c r="P14" s="77"/>
      <c r="Q14" s="78"/>
      <c r="R14" s="78"/>
      <c r="S14" s="83"/>
      <c r="T14" s="49">
        <v>7</v>
      </c>
      <c r="U14" s="49">
        <v>7</v>
      </c>
      <c r="V14" s="50">
        <v>14.196703</v>
      </c>
      <c r="W14" s="50">
        <v>0.011111</v>
      </c>
      <c r="X14" s="50">
        <v>0.027615</v>
      </c>
      <c r="Y14" s="50">
        <v>1.301135</v>
      </c>
      <c r="Z14" s="50">
        <v>0.29545454545454547</v>
      </c>
      <c r="AA14" s="50">
        <v>0.16666666666666666</v>
      </c>
      <c r="AB14" s="73">
        <v>14</v>
      </c>
      <c r="AC14" s="73"/>
      <c r="AD14" s="74"/>
      <c r="AE14" s="81" t="s">
        <v>279</v>
      </c>
      <c r="AF14" s="81" t="s">
        <v>290</v>
      </c>
      <c r="AG14" s="81" t="s">
        <v>326</v>
      </c>
      <c r="AH14" s="81" t="s">
        <v>337</v>
      </c>
      <c r="AI14" s="81"/>
      <c r="AJ14" s="81">
        <v>0.4354712</v>
      </c>
      <c r="AK14" s="81">
        <v>412</v>
      </c>
      <c r="AL14" s="81"/>
      <c r="AM14" s="81" t="str">
        <f>REPLACE(INDEX(GroupVertices[Group],MATCH(Vertices[[#This Row],[Vertex]],GroupVertices[Vertex],0)),1,1,"")</f>
        <v>4</v>
      </c>
      <c r="AN14" s="49">
        <v>5</v>
      </c>
      <c r="AO14" s="50">
        <v>2.074688796680498</v>
      </c>
      <c r="AP14" s="49">
        <v>1</v>
      </c>
      <c r="AQ14" s="50">
        <v>0.4149377593360996</v>
      </c>
      <c r="AR14" s="49">
        <v>0</v>
      </c>
      <c r="AS14" s="50">
        <v>0</v>
      </c>
      <c r="AT14" s="49">
        <v>235</v>
      </c>
      <c r="AU14" s="50">
        <v>97.5103734439834</v>
      </c>
      <c r="AV14" s="49">
        <v>241</v>
      </c>
      <c r="AW14" s="112" t="s">
        <v>1140</v>
      </c>
      <c r="AX14" s="112" t="s">
        <v>1140</v>
      </c>
      <c r="AY14" s="112" t="s">
        <v>1140</v>
      </c>
      <c r="AZ14" s="112" t="s">
        <v>1140</v>
      </c>
      <c r="BA14" s="2"/>
      <c r="BB14" s="3"/>
      <c r="BC14" s="3"/>
      <c r="BD14" s="3"/>
      <c r="BE14" s="3"/>
    </row>
    <row r="15" spans="1:57" ht="41.45" customHeight="1">
      <c r="A15" s="66" t="s">
        <v>254</v>
      </c>
      <c r="C15" s="67"/>
      <c r="D15" s="67" t="s">
        <v>64</v>
      </c>
      <c r="E15" s="68">
        <v>24.658701923744225</v>
      </c>
      <c r="F15" s="70"/>
      <c r="G15" s="97" t="str">
        <f>HYPERLINK("https://upload.wikimedia.org/wikipedia/commons/5/5a/Flag_of_Johor.svg")</f>
        <v>https://upload.wikimedia.org/wikipedia/commons/5/5a/Flag_of_Johor.svg</v>
      </c>
      <c r="H15" s="67"/>
      <c r="I15" s="71" t="s">
        <v>254</v>
      </c>
      <c r="J15" s="72"/>
      <c r="K15" s="72" t="s">
        <v>75</v>
      </c>
      <c r="L15" s="51" t="s">
        <v>338</v>
      </c>
      <c r="M15" s="75">
        <v>3.7162619167338877</v>
      </c>
      <c r="N15" s="76">
        <v>8088.60009765625</v>
      </c>
      <c r="O15" s="76">
        <v>5499.8466796875</v>
      </c>
      <c r="P15" s="77"/>
      <c r="Q15" s="78"/>
      <c r="R15" s="78"/>
      <c r="S15" s="83"/>
      <c r="T15" s="49">
        <v>4</v>
      </c>
      <c r="U15" s="49">
        <v>0</v>
      </c>
      <c r="V15" s="50">
        <v>0.333333</v>
      </c>
      <c r="W15" s="50">
        <v>0.010204</v>
      </c>
      <c r="X15" s="50">
        <v>0.012546</v>
      </c>
      <c r="Y15" s="50">
        <v>0.535176</v>
      </c>
      <c r="Z15" s="50">
        <v>0.4166666666666667</v>
      </c>
      <c r="AA15" s="50">
        <v>0</v>
      </c>
      <c r="AB15" s="73">
        <v>15</v>
      </c>
      <c r="AC15" s="73"/>
      <c r="AD15" s="74"/>
      <c r="AE15" s="81" t="s">
        <v>279</v>
      </c>
      <c r="AF15" s="81" t="s">
        <v>291</v>
      </c>
      <c r="AG15" s="81" t="s">
        <v>326</v>
      </c>
      <c r="AH15" s="81" t="s">
        <v>338</v>
      </c>
      <c r="AI15" s="81"/>
      <c r="AJ15" s="81">
        <v>0.2499603</v>
      </c>
      <c r="AK15" s="81">
        <v>500</v>
      </c>
      <c r="AL15" s="81"/>
      <c r="AM15" s="81" t="str">
        <f>REPLACE(INDEX(GroupVertices[Group],MATCH(Vertices[[#This Row],[Vertex]],GroupVertices[Vertex],0)),1,1,"")</f>
        <v>4</v>
      </c>
      <c r="AN15" s="49">
        <v>2</v>
      </c>
      <c r="AO15" s="50">
        <v>1.092896174863388</v>
      </c>
      <c r="AP15" s="49">
        <v>1</v>
      </c>
      <c r="AQ15" s="50">
        <v>0.546448087431694</v>
      </c>
      <c r="AR15" s="49">
        <v>0</v>
      </c>
      <c r="AS15" s="50">
        <v>0</v>
      </c>
      <c r="AT15" s="49">
        <v>180</v>
      </c>
      <c r="AU15" s="50">
        <v>98.36065573770492</v>
      </c>
      <c r="AV15" s="49">
        <v>183</v>
      </c>
      <c r="AW15" s="49"/>
      <c r="AX15" s="49"/>
      <c r="AY15" s="49"/>
      <c r="AZ15" s="49"/>
      <c r="BA15" s="2"/>
      <c r="BB15" s="3"/>
      <c r="BC15" s="3"/>
      <c r="BD15" s="3"/>
      <c r="BE15" s="3"/>
    </row>
    <row r="16" spans="1:57" ht="41.45" customHeight="1">
      <c r="A16" s="66" t="s">
        <v>255</v>
      </c>
      <c r="C16" s="67"/>
      <c r="D16" s="67" t="s">
        <v>64</v>
      </c>
      <c r="E16" s="68"/>
      <c r="F16" s="70"/>
      <c r="G16" s="97" t="str">
        <f>HYPERLINK("https://upload.wikimedia.org/wikipedia/en/4/4a/Commons-logo.svg")</f>
        <v>https://upload.wikimedia.org/wikipedia/en/4/4a/Commons-logo.svg</v>
      </c>
      <c r="H16" s="67"/>
      <c r="I16" s="71" t="s">
        <v>255</v>
      </c>
      <c r="J16" s="72"/>
      <c r="K16" s="72" t="s">
        <v>75</v>
      </c>
      <c r="L16" s="51" t="s">
        <v>339</v>
      </c>
      <c r="M16" s="75">
        <v>1</v>
      </c>
      <c r="N16" s="76">
        <v>3820.79931640625</v>
      </c>
      <c r="O16" s="76">
        <v>5552.80810546875</v>
      </c>
      <c r="P16" s="77"/>
      <c r="Q16" s="78"/>
      <c r="R16" s="78"/>
      <c r="S16" s="83"/>
      <c r="T16" s="49">
        <v>1</v>
      </c>
      <c r="U16" s="49">
        <v>0</v>
      </c>
      <c r="V16" s="50">
        <v>0</v>
      </c>
      <c r="W16" s="50">
        <v>0.009901</v>
      </c>
      <c r="X16" s="50">
        <v>0.004586</v>
      </c>
      <c r="Y16" s="50">
        <v>0.253407</v>
      </c>
      <c r="Z16" s="50">
        <v>0</v>
      </c>
      <c r="AA16" s="50">
        <v>0</v>
      </c>
      <c r="AB16" s="73">
        <v>16</v>
      </c>
      <c r="AC16" s="73"/>
      <c r="AD16" s="74"/>
      <c r="AE16" s="81" t="s">
        <v>279</v>
      </c>
      <c r="AF16" s="99" t="str">
        <f>HYPERLINK("http://en.wikipedia.org/wiki/edict")</f>
        <v>http://en.wikipedia.org/wiki/edict</v>
      </c>
      <c r="AG16" s="81" t="s">
        <v>326</v>
      </c>
      <c r="AH16" s="81" t="s">
        <v>339</v>
      </c>
      <c r="AI16" s="81"/>
      <c r="AJ16" s="81">
        <v>0.2350984</v>
      </c>
      <c r="AK16" s="81">
        <v>177</v>
      </c>
      <c r="AL16" s="81"/>
      <c r="AM16" s="81" t="str">
        <f>REPLACE(INDEX(GroupVertices[Group],MATCH(Vertices[[#This Row],[Vertex]],GroupVertices[Vertex],0)),1,1,"")</f>
        <v>1</v>
      </c>
      <c r="AN16" s="49">
        <v>0</v>
      </c>
      <c r="AO16" s="50">
        <v>0</v>
      </c>
      <c r="AP16" s="49">
        <v>0</v>
      </c>
      <c r="AQ16" s="50">
        <v>0</v>
      </c>
      <c r="AR16" s="49">
        <v>0</v>
      </c>
      <c r="AS16" s="50">
        <v>0</v>
      </c>
      <c r="AT16" s="49">
        <v>33</v>
      </c>
      <c r="AU16" s="50">
        <v>100</v>
      </c>
      <c r="AV16" s="49">
        <v>33</v>
      </c>
      <c r="AW16" s="49"/>
      <c r="AX16" s="49"/>
      <c r="AY16" s="49"/>
      <c r="AZ16" s="49"/>
      <c r="BA16" s="2"/>
      <c r="BB16" s="3"/>
      <c r="BC16" s="3"/>
      <c r="BD16" s="3"/>
      <c r="BE16" s="3"/>
    </row>
    <row r="17" spans="1:57" ht="41.45" customHeight="1">
      <c r="A17" s="66" t="s">
        <v>256</v>
      </c>
      <c r="C17" s="67"/>
      <c r="D17" s="67" t="s">
        <v>64</v>
      </c>
      <c r="E17" s="68"/>
      <c r="F17" s="70"/>
      <c r="G17" s="97" t="str">
        <f>HYPERLINK("https://upload.wikimedia.org/wikipedia/commons/5/55/Dr_saad_Katatni.jpeg")</f>
        <v>https://upload.wikimedia.org/wikipedia/commons/5/55/Dr_saad_Katatni.jpeg</v>
      </c>
      <c r="H17" s="67"/>
      <c r="I17" s="71" t="s">
        <v>256</v>
      </c>
      <c r="J17" s="72"/>
      <c r="K17" s="72" t="s">
        <v>75</v>
      </c>
      <c r="L17" s="71" t="s">
        <v>340</v>
      </c>
      <c r="M17" s="75">
        <v>1</v>
      </c>
      <c r="N17" s="76">
        <v>1776.6807861328125</v>
      </c>
      <c r="O17" s="76">
        <v>8522.0126953125</v>
      </c>
      <c r="P17" s="77"/>
      <c r="Q17" s="78"/>
      <c r="R17" s="78"/>
      <c r="S17" s="83"/>
      <c r="T17" s="49">
        <v>2</v>
      </c>
      <c r="U17" s="49">
        <v>0</v>
      </c>
      <c r="V17" s="50">
        <v>0</v>
      </c>
      <c r="W17" s="50">
        <v>0.01</v>
      </c>
      <c r="X17" s="50">
        <v>0.008801</v>
      </c>
      <c r="Y17" s="50">
        <v>0.348432</v>
      </c>
      <c r="Z17" s="50">
        <v>0.5</v>
      </c>
      <c r="AA17" s="50">
        <v>0</v>
      </c>
      <c r="AB17" s="73">
        <v>17</v>
      </c>
      <c r="AC17" s="73"/>
      <c r="AD17" s="74"/>
      <c r="AE17" s="81" t="s">
        <v>279</v>
      </c>
      <c r="AF17" s="81" t="s">
        <v>292</v>
      </c>
      <c r="AG17" s="81" t="s">
        <v>326</v>
      </c>
      <c r="AH17" s="81" t="s">
        <v>340</v>
      </c>
      <c r="AI17" s="81"/>
      <c r="AJ17" s="81">
        <v>0</v>
      </c>
      <c r="AK17" s="81">
        <v>2</v>
      </c>
      <c r="AL17" s="81"/>
      <c r="AM17" s="81" t="str">
        <f>REPLACE(INDEX(GroupVertices[Group],MATCH(Vertices[[#This Row],[Vertex]],GroupVertices[Vertex],0)),1,1,"")</f>
        <v>1</v>
      </c>
      <c r="AN17" s="49">
        <v>2</v>
      </c>
      <c r="AO17" s="50">
        <v>2.247191011235955</v>
      </c>
      <c r="AP17" s="49">
        <v>1</v>
      </c>
      <c r="AQ17" s="50">
        <v>1.1235955056179776</v>
      </c>
      <c r="AR17" s="49">
        <v>0</v>
      </c>
      <c r="AS17" s="50">
        <v>0</v>
      </c>
      <c r="AT17" s="49">
        <v>86</v>
      </c>
      <c r="AU17" s="50">
        <v>96.62921348314607</v>
      </c>
      <c r="AV17" s="49">
        <v>89</v>
      </c>
      <c r="AW17" s="49"/>
      <c r="AX17" s="49"/>
      <c r="AY17" s="49"/>
      <c r="AZ17" s="49"/>
      <c r="BA17" s="2"/>
      <c r="BB17" s="3"/>
      <c r="BC17" s="3"/>
      <c r="BD17" s="3"/>
      <c r="BE17" s="3"/>
    </row>
    <row r="18" spans="1:57" ht="41.45" customHeight="1">
      <c r="A18" s="66" t="s">
        <v>222</v>
      </c>
      <c r="C18" s="67"/>
      <c r="D18" s="67" t="s">
        <v>64</v>
      </c>
      <c r="E18" s="68">
        <v>358.37763941529886</v>
      </c>
      <c r="F18" s="70"/>
      <c r="G18" s="97" t="str">
        <f>HYPERLINK("https://upload.wikimedia.org/wikipedia/commons/a/a6/Coat_of_arms_of_Egypt_%28Official%29.svg")</f>
        <v>https://upload.wikimedia.org/wikipedia/commons/a/a6/Coat_of_arms_of_Egypt_%28Official%29.svg</v>
      </c>
      <c r="H18" s="67"/>
      <c r="I18" s="71" t="s">
        <v>222</v>
      </c>
      <c r="J18" s="72"/>
      <c r="K18" s="72" t="s">
        <v>75</v>
      </c>
      <c r="L18" s="71" t="s">
        <v>341</v>
      </c>
      <c r="M18" s="75">
        <v>46.08999019151081</v>
      </c>
      <c r="N18" s="76">
        <v>1252.541259765625</v>
      </c>
      <c r="O18" s="76">
        <v>6249.99755859375</v>
      </c>
      <c r="P18" s="77"/>
      <c r="Q18" s="78"/>
      <c r="R18" s="78"/>
      <c r="S18" s="83"/>
      <c r="T18" s="49">
        <v>4</v>
      </c>
      <c r="U18" s="49">
        <v>5</v>
      </c>
      <c r="V18" s="50">
        <v>5.533333</v>
      </c>
      <c r="W18" s="50">
        <v>0.010638</v>
      </c>
      <c r="X18" s="50">
        <v>0.017031</v>
      </c>
      <c r="Y18" s="50">
        <v>0.957668</v>
      </c>
      <c r="Z18" s="50">
        <v>0.375</v>
      </c>
      <c r="AA18" s="50">
        <v>0.125</v>
      </c>
      <c r="AB18" s="73">
        <v>18</v>
      </c>
      <c r="AC18" s="73"/>
      <c r="AD18" s="74"/>
      <c r="AE18" s="81" t="s">
        <v>279</v>
      </c>
      <c r="AF18" s="81" t="s">
        <v>293</v>
      </c>
      <c r="AG18" s="81" t="s">
        <v>326</v>
      </c>
      <c r="AH18" s="81" t="s">
        <v>341</v>
      </c>
      <c r="AI18" s="81"/>
      <c r="AJ18" s="81">
        <v>0.5913461</v>
      </c>
      <c r="AK18" s="81">
        <v>104</v>
      </c>
      <c r="AL18" s="81"/>
      <c r="AM18" s="81" t="str">
        <f>REPLACE(INDEX(GroupVertices[Group],MATCH(Vertices[[#This Row],[Vertex]],GroupVertices[Vertex],0)),1,1,"")</f>
        <v>1</v>
      </c>
      <c r="AN18" s="49">
        <v>0</v>
      </c>
      <c r="AO18" s="50">
        <v>0</v>
      </c>
      <c r="AP18" s="49">
        <v>0</v>
      </c>
      <c r="AQ18" s="50">
        <v>0</v>
      </c>
      <c r="AR18" s="49">
        <v>0</v>
      </c>
      <c r="AS18" s="50">
        <v>0</v>
      </c>
      <c r="AT18" s="49">
        <v>43</v>
      </c>
      <c r="AU18" s="50">
        <v>100</v>
      </c>
      <c r="AV18" s="49">
        <v>43</v>
      </c>
      <c r="AW18" s="112" t="s">
        <v>1140</v>
      </c>
      <c r="AX18" s="112" t="s">
        <v>1140</v>
      </c>
      <c r="AY18" s="112" t="s">
        <v>1140</v>
      </c>
      <c r="AZ18" s="112" t="s">
        <v>1140</v>
      </c>
      <c r="BA18" s="2"/>
      <c r="BB18" s="3"/>
      <c r="BC18" s="3"/>
      <c r="BD18" s="3"/>
      <c r="BE18" s="3"/>
    </row>
    <row r="19" spans="1:57" ht="41.45" customHeight="1">
      <c r="A19" s="66" t="s">
        <v>223</v>
      </c>
      <c r="C19" s="67"/>
      <c r="D19" s="67" t="s">
        <v>64</v>
      </c>
      <c r="E19" s="68">
        <v>110.34154486287389</v>
      </c>
      <c r="F19" s="70"/>
      <c r="G19" s="97" t="str">
        <f>HYPERLINK("https://upload.wikimedia.org/wikipedia/commons/d/d6/Sufi_Abu_Taleb.gif")</f>
        <v>https://upload.wikimedia.org/wikipedia/commons/d/d6/Sufi_Abu_Taleb.gif</v>
      </c>
      <c r="H19" s="67"/>
      <c r="I19" s="71" t="s">
        <v>223</v>
      </c>
      <c r="J19" s="72"/>
      <c r="K19" s="72" t="s">
        <v>75</v>
      </c>
      <c r="L19" s="51" t="s">
        <v>342</v>
      </c>
      <c r="M19" s="75">
        <v>6.587742059655843</v>
      </c>
      <c r="N19" s="76">
        <v>5734.0947265625</v>
      </c>
      <c r="O19" s="76">
        <v>160.8689727783203</v>
      </c>
      <c r="P19" s="77"/>
      <c r="Q19" s="78"/>
      <c r="R19" s="78"/>
      <c r="S19" s="83"/>
      <c r="T19" s="49">
        <v>4</v>
      </c>
      <c r="U19" s="49">
        <v>5</v>
      </c>
      <c r="V19" s="50">
        <v>0.685714</v>
      </c>
      <c r="W19" s="50">
        <v>0.010526</v>
      </c>
      <c r="X19" s="50">
        <v>0.019358</v>
      </c>
      <c r="Y19" s="50">
        <v>0.818187</v>
      </c>
      <c r="Z19" s="50">
        <v>0.5714285714285714</v>
      </c>
      <c r="AA19" s="50">
        <v>0.2857142857142857</v>
      </c>
      <c r="AB19" s="73">
        <v>19</v>
      </c>
      <c r="AC19" s="73"/>
      <c r="AD19" s="74"/>
      <c r="AE19" s="81" t="s">
        <v>279</v>
      </c>
      <c r="AF19" s="81" t="s">
        <v>294</v>
      </c>
      <c r="AG19" s="81" t="s">
        <v>326</v>
      </c>
      <c r="AH19" s="81" t="s">
        <v>342</v>
      </c>
      <c r="AI19" s="81"/>
      <c r="AJ19" s="81">
        <v>0.3235326</v>
      </c>
      <c r="AK19" s="81">
        <v>171</v>
      </c>
      <c r="AL19" s="81"/>
      <c r="AM19" s="81" t="str">
        <f>REPLACE(INDEX(GroupVertices[Group],MATCH(Vertices[[#This Row],[Vertex]],GroupVertices[Vertex],0)),1,1,"")</f>
        <v>3</v>
      </c>
      <c r="AN19" s="49">
        <v>0</v>
      </c>
      <c r="AO19" s="50">
        <v>0</v>
      </c>
      <c r="AP19" s="49">
        <v>0</v>
      </c>
      <c r="AQ19" s="50">
        <v>0</v>
      </c>
      <c r="AR19" s="49">
        <v>0</v>
      </c>
      <c r="AS19" s="50">
        <v>0</v>
      </c>
      <c r="AT19" s="49">
        <v>61</v>
      </c>
      <c r="AU19" s="50">
        <v>100</v>
      </c>
      <c r="AV19" s="49">
        <v>61</v>
      </c>
      <c r="AW19" s="112" t="s">
        <v>1140</v>
      </c>
      <c r="AX19" s="112" t="s">
        <v>1140</v>
      </c>
      <c r="AY19" s="112" t="s">
        <v>1140</v>
      </c>
      <c r="AZ19" s="112" t="s">
        <v>1140</v>
      </c>
      <c r="BA19" s="2"/>
      <c r="BB19" s="3"/>
      <c r="BC19" s="3"/>
      <c r="BD19" s="3"/>
      <c r="BE19" s="3"/>
    </row>
    <row r="20" spans="1:57" ht="41.45" customHeight="1">
      <c r="A20" s="66" t="s">
        <v>224</v>
      </c>
      <c r="C20" s="67"/>
      <c r="D20" s="67" t="s">
        <v>64</v>
      </c>
      <c r="E20" s="68">
        <v>492.419459042872</v>
      </c>
      <c r="F20" s="70"/>
      <c r="G20" s="97" t="str">
        <f>HYPERLINK("https://upload.wikimedia.org/wikipedia/commons/b/b0/Anwar_Sadat_cropped.jpg")</f>
        <v>https://upload.wikimedia.org/wikipedia/commons/b/b0/Anwar_Sadat_cropped.jpg</v>
      </c>
      <c r="H20" s="67"/>
      <c r="I20" s="71" t="s">
        <v>224</v>
      </c>
      <c r="J20" s="72"/>
      <c r="K20" s="72" t="s">
        <v>75</v>
      </c>
      <c r="L20" s="51" t="s">
        <v>343</v>
      </c>
      <c r="M20" s="75">
        <v>140.36377795109763</v>
      </c>
      <c r="N20" s="76">
        <v>5297.76123046875</v>
      </c>
      <c r="O20" s="76">
        <v>1429.996337890625</v>
      </c>
      <c r="P20" s="77"/>
      <c r="Q20" s="78"/>
      <c r="R20" s="78"/>
      <c r="S20" s="83"/>
      <c r="T20" s="49">
        <v>10</v>
      </c>
      <c r="U20" s="49">
        <v>5</v>
      </c>
      <c r="V20" s="50">
        <v>17.102381</v>
      </c>
      <c r="W20" s="50">
        <v>0.011111</v>
      </c>
      <c r="X20" s="50">
        <v>0.025688</v>
      </c>
      <c r="Y20" s="50">
        <v>1.344448</v>
      </c>
      <c r="Z20" s="50">
        <v>0.3106060606060606</v>
      </c>
      <c r="AA20" s="50">
        <v>0.25</v>
      </c>
      <c r="AB20" s="73">
        <v>20</v>
      </c>
      <c r="AC20" s="73"/>
      <c r="AD20" s="74"/>
      <c r="AE20" s="81" t="s">
        <v>279</v>
      </c>
      <c r="AF20" s="81" t="s">
        <v>295</v>
      </c>
      <c r="AG20" s="81" t="s">
        <v>326</v>
      </c>
      <c r="AH20" s="81" t="s">
        <v>343</v>
      </c>
      <c r="AI20" s="81"/>
      <c r="AJ20" s="81">
        <v>0.3017793</v>
      </c>
      <c r="AK20" s="81">
        <v>500</v>
      </c>
      <c r="AL20" s="81"/>
      <c r="AM20" s="81" t="str">
        <f>REPLACE(INDEX(GroupVertices[Group],MATCH(Vertices[[#This Row],[Vertex]],GroupVertices[Vertex],0)),1,1,"")</f>
        <v>3</v>
      </c>
      <c r="AN20" s="49">
        <v>18</v>
      </c>
      <c r="AO20" s="50">
        <v>4.838709677419355</v>
      </c>
      <c r="AP20" s="49">
        <v>5</v>
      </c>
      <c r="AQ20" s="50">
        <v>1.3440860215053763</v>
      </c>
      <c r="AR20" s="49">
        <v>0</v>
      </c>
      <c r="AS20" s="50">
        <v>0</v>
      </c>
      <c r="AT20" s="49">
        <v>349</v>
      </c>
      <c r="AU20" s="50">
        <v>93.81720430107526</v>
      </c>
      <c r="AV20" s="49">
        <v>372</v>
      </c>
      <c r="AW20" s="112" t="s">
        <v>1140</v>
      </c>
      <c r="AX20" s="112" t="s">
        <v>1140</v>
      </c>
      <c r="AY20" s="112" t="s">
        <v>1140</v>
      </c>
      <c r="AZ20" s="112" t="s">
        <v>1140</v>
      </c>
      <c r="BA20" s="2"/>
      <c r="BB20" s="3"/>
      <c r="BC20" s="3"/>
      <c r="BD20" s="3"/>
      <c r="BE20" s="3"/>
    </row>
    <row r="21" spans="1:57" ht="41.45" customHeight="1">
      <c r="A21" s="66" t="s">
        <v>227</v>
      </c>
      <c r="C21" s="67"/>
      <c r="D21" s="67" t="s">
        <v>64</v>
      </c>
      <c r="E21" s="68">
        <v>750.416538519531</v>
      </c>
      <c r="F21" s="70"/>
      <c r="G21" s="97" t="str">
        <f>HYPERLINK("https://upload.wikimedia.org/wikipedia/commons/f/fe/Flag_of_Egypt.svg")</f>
        <v>https://upload.wikimedia.org/wikipedia/commons/f/fe/Flag_of_Egypt.svg</v>
      </c>
      <c r="H21" s="67"/>
      <c r="I21" s="71" t="s">
        <v>227</v>
      </c>
      <c r="J21" s="72"/>
      <c r="K21" s="72" t="s">
        <v>75</v>
      </c>
      <c r="L21" s="51" t="s">
        <v>344</v>
      </c>
      <c r="M21" s="75">
        <v>1223.9593437347723</v>
      </c>
      <c r="N21" s="76">
        <v>5941.35595703125</v>
      </c>
      <c r="O21" s="76">
        <v>2325.42529296875</v>
      </c>
      <c r="P21" s="77"/>
      <c r="Q21" s="78"/>
      <c r="R21" s="78"/>
      <c r="S21" s="83"/>
      <c r="T21" s="49">
        <v>22</v>
      </c>
      <c r="U21" s="49">
        <v>13</v>
      </c>
      <c r="V21" s="50">
        <v>150.078571</v>
      </c>
      <c r="W21" s="50">
        <v>0.013333</v>
      </c>
      <c r="X21" s="50">
        <v>0.0465</v>
      </c>
      <c r="Y21" s="50">
        <v>2.855262</v>
      </c>
      <c r="Z21" s="50">
        <v>0.15669515669515668</v>
      </c>
      <c r="AA21" s="50">
        <v>0.2962962962962963</v>
      </c>
      <c r="AB21" s="73">
        <v>21</v>
      </c>
      <c r="AC21" s="73"/>
      <c r="AD21" s="74"/>
      <c r="AE21" s="81" t="s">
        <v>279</v>
      </c>
      <c r="AF21" s="99" t="str">
        <f>HYPERLINK("http://en.wikipedia.org/wiki/Egypt")</f>
        <v>http://en.wikipedia.org/wiki/Egypt</v>
      </c>
      <c r="AG21" s="81" t="s">
        <v>326</v>
      </c>
      <c r="AH21" s="81" t="s">
        <v>344</v>
      </c>
      <c r="AI21" s="81"/>
      <c r="AJ21" s="81">
        <v>0.4089134</v>
      </c>
      <c r="AK21" s="81">
        <v>500</v>
      </c>
      <c r="AL21" s="81"/>
      <c r="AM21" s="81" t="str">
        <f>REPLACE(INDEX(GroupVertices[Group],MATCH(Vertices[[#This Row],[Vertex]],GroupVertices[Vertex],0)),1,1,"")</f>
        <v>3</v>
      </c>
      <c r="AN21" s="49">
        <v>12</v>
      </c>
      <c r="AO21" s="50">
        <v>1.9077901430842608</v>
      </c>
      <c r="AP21" s="49">
        <v>13</v>
      </c>
      <c r="AQ21" s="50">
        <v>2.066772655007949</v>
      </c>
      <c r="AR21" s="49">
        <v>0</v>
      </c>
      <c r="AS21" s="50">
        <v>0</v>
      </c>
      <c r="AT21" s="49">
        <v>604</v>
      </c>
      <c r="AU21" s="50">
        <v>96.02543720190779</v>
      </c>
      <c r="AV21" s="49">
        <v>629</v>
      </c>
      <c r="AW21" s="112" t="s">
        <v>1140</v>
      </c>
      <c r="AX21" s="112" t="s">
        <v>1140</v>
      </c>
      <c r="AY21" s="112" t="s">
        <v>1140</v>
      </c>
      <c r="AZ21" s="112" t="s">
        <v>1140</v>
      </c>
      <c r="BA21" s="2"/>
      <c r="BB21" s="3"/>
      <c r="BC21" s="3"/>
      <c r="BD21" s="3"/>
      <c r="BE21" s="3"/>
    </row>
    <row r="22" spans="1:57" ht="41.45" customHeight="1">
      <c r="A22" s="66" t="s">
        <v>243</v>
      </c>
      <c r="C22" s="67"/>
      <c r="D22" s="67" t="s">
        <v>64</v>
      </c>
      <c r="E22" s="68">
        <v>567.4495820409321</v>
      </c>
      <c r="F22" s="70"/>
      <c r="G22" s="97" t="str">
        <f>HYPERLINK("https://upload.wikimedia.org/wikipedia/commons/d/d9/Cairo-Nile-2020%281%29.jpg")</f>
        <v>https://upload.wikimedia.org/wikipedia/commons/d/d9/Cairo-Nile-2020%281%29.jpg</v>
      </c>
      <c r="H22" s="67"/>
      <c r="I22" s="71" t="s">
        <v>243</v>
      </c>
      <c r="J22" s="72"/>
      <c r="K22" s="72" t="s">
        <v>75</v>
      </c>
      <c r="L22" s="51" t="s">
        <v>345</v>
      </c>
      <c r="M22" s="75">
        <v>263.10013752234835</v>
      </c>
      <c r="N22" s="76">
        <v>6800.02978515625</v>
      </c>
      <c r="O22" s="76">
        <v>1701.9781494140625</v>
      </c>
      <c r="P22" s="77"/>
      <c r="Q22" s="78"/>
      <c r="R22" s="78"/>
      <c r="S22" s="83"/>
      <c r="T22" s="49">
        <v>17</v>
      </c>
      <c r="U22" s="49">
        <v>2</v>
      </c>
      <c r="V22" s="50">
        <v>32.164286</v>
      </c>
      <c r="W22" s="50">
        <v>0.011628</v>
      </c>
      <c r="X22" s="50">
        <v>0.035351</v>
      </c>
      <c r="Y22" s="50">
        <v>1.797753</v>
      </c>
      <c r="Z22" s="50">
        <v>0.25833333333333336</v>
      </c>
      <c r="AA22" s="50">
        <v>0.0625</v>
      </c>
      <c r="AB22" s="73">
        <v>22</v>
      </c>
      <c r="AC22" s="73"/>
      <c r="AD22" s="74"/>
      <c r="AE22" s="81" t="s">
        <v>279</v>
      </c>
      <c r="AF22" s="99" t="str">
        <f>HYPERLINK("http://en.wikipedia.org/wiki/Cairo")</f>
        <v>http://en.wikipedia.org/wiki/Cairo</v>
      </c>
      <c r="AG22" s="81" t="s">
        <v>326</v>
      </c>
      <c r="AH22" s="81" t="s">
        <v>345</v>
      </c>
      <c r="AI22" s="81"/>
      <c r="AJ22" s="81">
        <v>0.409019</v>
      </c>
      <c r="AK22" s="81">
        <v>500</v>
      </c>
      <c r="AL22" s="81"/>
      <c r="AM22" s="81" t="str">
        <f>REPLACE(INDEX(GroupVertices[Group],MATCH(Vertices[[#This Row],[Vertex]],GroupVertices[Vertex],0)),1,1,"")</f>
        <v>3</v>
      </c>
      <c r="AN22" s="49">
        <v>3</v>
      </c>
      <c r="AO22" s="50">
        <v>0.9615384615384616</v>
      </c>
      <c r="AP22" s="49">
        <v>2</v>
      </c>
      <c r="AQ22" s="50">
        <v>0.6410256410256411</v>
      </c>
      <c r="AR22" s="49">
        <v>0</v>
      </c>
      <c r="AS22" s="50">
        <v>0</v>
      </c>
      <c r="AT22" s="49">
        <v>307</v>
      </c>
      <c r="AU22" s="50">
        <v>98.3974358974359</v>
      </c>
      <c r="AV22" s="49">
        <v>312</v>
      </c>
      <c r="AW22" s="112" t="s">
        <v>1140</v>
      </c>
      <c r="AX22" s="112" t="s">
        <v>1140</v>
      </c>
      <c r="AY22" s="112" t="s">
        <v>1140</v>
      </c>
      <c r="AZ22" s="112" t="s">
        <v>1140</v>
      </c>
      <c r="BA22" s="2"/>
      <c r="BB22" s="3"/>
      <c r="BC22" s="3"/>
      <c r="BD22" s="3"/>
      <c r="BE22" s="3"/>
    </row>
    <row r="23" spans="1:57" ht="41.45" customHeight="1">
      <c r="A23" s="66" t="s">
        <v>225</v>
      </c>
      <c r="C23" s="67"/>
      <c r="D23" s="67" t="s">
        <v>64</v>
      </c>
      <c r="E23" s="68"/>
      <c r="F23" s="70"/>
      <c r="G23" s="97" t="str">
        <f>HYPERLINK("https://upload.wikimedia.org/wikipedia/commons/5/55/Malay_Regiment_operatives_1949.JPG")</f>
        <v>https://upload.wikimedia.org/wikipedia/commons/5/55/Malay_Regiment_operatives_1949.JPG</v>
      </c>
      <c r="H23" s="67"/>
      <c r="I23" s="71" t="s">
        <v>225</v>
      </c>
      <c r="J23" s="72"/>
      <c r="K23" s="72" t="s">
        <v>75</v>
      </c>
      <c r="L23" s="51" t="s">
        <v>346</v>
      </c>
      <c r="M23" s="75">
        <v>1</v>
      </c>
      <c r="N23" s="76">
        <v>3884.65673828125</v>
      </c>
      <c r="O23" s="76">
        <v>1856.4158935546875</v>
      </c>
      <c r="P23" s="77"/>
      <c r="Q23" s="78"/>
      <c r="R23" s="78"/>
      <c r="S23" s="83"/>
      <c r="T23" s="49">
        <v>2</v>
      </c>
      <c r="U23" s="49">
        <v>2</v>
      </c>
      <c r="V23" s="50">
        <v>0</v>
      </c>
      <c r="W23" s="50">
        <v>0.010204</v>
      </c>
      <c r="X23" s="50">
        <v>0.013858</v>
      </c>
      <c r="Y23" s="50">
        <v>0.533551</v>
      </c>
      <c r="Z23" s="50">
        <v>0.6666666666666666</v>
      </c>
      <c r="AA23" s="50">
        <v>0</v>
      </c>
      <c r="AB23" s="73">
        <v>23</v>
      </c>
      <c r="AC23" s="73"/>
      <c r="AD23" s="74"/>
      <c r="AE23" s="81" t="s">
        <v>279</v>
      </c>
      <c r="AF23" s="81" t="s">
        <v>296</v>
      </c>
      <c r="AG23" s="81" t="s">
        <v>326</v>
      </c>
      <c r="AH23" s="81" t="s">
        <v>346</v>
      </c>
      <c r="AI23" s="81"/>
      <c r="AJ23" s="81">
        <v>0.3766446</v>
      </c>
      <c r="AK23" s="81">
        <v>500</v>
      </c>
      <c r="AL23" s="81"/>
      <c r="AM23" s="81" t="str">
        <f>REPLACE(INDEX(GroupVertices[Group],MATCH(Vertices[[#This Row],[Vertex]],GroupVertices[Vertex],0)),1,1,"")</f>
        <v>3</v>
      </c>
      <c r="AN23" s="49">
        <v>3</v>
      </c>
      <c r="AO23" s="50">
        <v>2.0833333333333335</v>
      </c>
      <c r="AP23" s="49">
        <v>10</v>
      </c>
      <c r="AQ23" s="50">
        <v>6.944444444444445</v>
      </c>
      <c r="AR23" s="49">
        <v>0</v>
      </c>
      <c r="AS23" s="50">
        <v>0</v>
      </c>
      <c r="AT23" s="49">
        <v>131</v>
      </c>
      <c r="AU23" s="50">
        <v>90.97222222222223</v>
      </c>
      <c r="AV23" s="49">
        <v>144</v>
      </c>
      <c r="AW23" s="112" t="s">
        <v>1140</v>
      </c>
      <c r="AX23" s="112" t="s">
        <v>1140</v>
      </c>
      <c r="AY23" s="112" t="s">
        <v>1140</v>
      </c>
      <c r="AZ23" s="112" t="s">
        <v>1140</v>
      </c>
      <c r="BA23" s="2"/>
      <c r="BB23" s="3"/>
      <c r="BC23" s="3"/>
      <c r="BD23" s="3"/>
      <c r="BE23" s="3"/>
    </row>
    <row r="24" spans="1:57" ht="41.45" customHeight="1">
      <c r="A24" s="66" t="s">
        <v>257</v>
      </c>
      <c r="C24" s="67"/>
      <c r="D24" s="67" t="s">
        <v>64</v>
      </c>
      <c r="E24" s="68"/>
      <c r="F24" s="70"/>
      <c r="G24" s="97" t="str">
        <f>HYPERLINK("https://upload.wikimedia.org/wikipedia/commons/a/ab/Franklin_Roosevelt_signing_declaration_of_war_against_Germany.jpg")</f>
        <v>https://upload.wikimedia.org/wikipedia/commons/a/ab/Franklin_Roosevelt_signing_declaration_of_war_against_Germany.jpg</v>
      </c>
      <c r="H24" s="67"/>
      <c r="I24" s="71" t="s">
        <v>257</v>
      </c>
      <c r="J24" s="72"/>
      <c r="K24" s="72" t="s">
        <v>75</v>
      </c>
      <c r="L24" s="51" t="s">
        <v>347</v>
      </c>
      <c r="M24" s="75">
        <v>1</v>
      </c>
      <c r="N24" s="76">
        <v>2810.518798828125</v>
      </c>
      <c r="O24" s="76">
        <v>8216.572265625</v>
      </c>
      <c r="P24" s="77"/>
      <c r="Q24" s="78"/>
      <c r="R24" s="78"/>
      <c r="S24" s="83"/>
      <c r="T24" s="49">
        <v>2</v>
      </c>
      <c r="U24" s="49">
        <v>0</v>
      </c>
      <c r="V24" s="50">
        <v>0</v>
      </c>
      <c r="W24" s="50">
        <v>0.01</v>
      </c>
      <c r="X24" s="50">
        <v>0.008801</v>
      </c>
      <c r="Y24" s="50">
        <v>0.348432</v>
      </c>
      <c r="Z24" s="50">
        <v>0.5</v>
      </c>
      <c r="AA24" s="50">
        <v>0</v>
      </c>
      <c r="AB24" s="73">
        <v>24</v>
      </c>
      <c r="AC24" s="73"/>
      <c r="AD24" s="74"/>
      <c r="AE24" s="81" t="s">
        <v>279</v>
      </c>
      <c r="AF24" s="81" t="s">
        <v>297</v>
      </c>
      <c r="AG24" s="81" t="s">
        <v>326</v>
      </c>
      <c r="AH24" s="81" t="s">
        <v>347</v>
      </c>
      <c r="AI24" s="81"/>
      <c r="AJ24" s="81">
        <v>0.3360515</v>
      </c>
      <c r="AK24" s="81">
        <v>500</v>
      </c>
      <c r="AL24" s="81"/>
      <c r="AM24" s="81" t="str">
        <f>REPLACE(INDEX(GroupVertices[Group],MATCH(Vertices[[#This Row],[Vertex]],GroupVertices[Vertex],0)),1,1,"")</f>
        <v>1</v>
      </c>
      <c r="AN24" s="49">
        <v>4</v>
      </c>
      <c r="AO24" s="50">
        <v>1.3840830449826989</v>
      </c>
      <c r="AP24" s="49">
        <v>7</v>
      </c>
      <c r="AQ24" s="50">
        <v>2.422145328719723</v>
      </c>
      <c r="AR24" s="49">
        <v>0</v>
      </c>
      <c r="AS24" s="50">
        <v>0</v>
      </c>
      <c r="AT24" s="49">
        <v>278</v>
      </c>
      <c r="AU24" s="50">
        <v>96.19377162629758</v>
      </c>
      <c r="AV24" s="49">
        <v>289</v>
      </c>
      <c r="AW24" s="49"/>
      <c r="AX24" s="49"/>
      <c r="AY24" s="49"/>
      <c r="AZ24" s="49"/>
      <c r="BA24" s="2"/>
      <c r="BB24" s="3"/>
      <c r="BC24" s="3"/>
      <c r="BD24" s="3"/>
      <c r="BE24" s="3"/>
    </row>
    <row r="25" spans="1:57" ht="41.45" customHeight="1">
      <c r="A25" s="66" t="s">
        <v>258</v>
      </c>
      <c r="C25" s="67"/>
      <c r="D25" s="67" t="s">
        <v>64</v>
      </c>
      <c r="E25" s="68"/>
      <c r="F25" s="70"/>
      <c r="G25" s="97" t="str">
        <f>HYPERLINK("https://upload.wikimedia.org/wikipedia/en/0/01/A_coloured_voting_box.svg")</f>
        <v>https://upload.wikimedia.org/wikipedia/en/0/01/A_coloured_voting_box.svg</v>
      </c>
      <c r="H25" s="67"/>
      <c r="I25" s="71" t="s">
        <v>258</v>
      </c>
      <c r="J25" s="72"/>
      <c r="K25" s="72" t="s">
        <v>75</v>
      </c>
      <c r="L25" s="71" t="s">
        <v>348</v>
      </c>
      <c r="M25" s="75">
        <v>1</v>
      </c>
      <c r="N25" s="76">
        <v>2100.21826171875</v>
      </c>
      <c r="O25" s="76">
        <v>758.068115234375</v>
      </c>
      <c r="P25" s="77"/>
      <c r="Q25" s="78"/>
      <c r="R25" s="78"/>
      <c r="S25" s="83"/>
      <c r="T25" s="49">
        <v>2</v>
      </c>
      <c r="U25" s="49">
        <v>0</v>
      </c>
      <c r="V25" s="50">
        <v>0</v>
      </c>
      <c r="W25" s="50">
        <v>0.01</v>
      </c>
      <c r="X25" s="50">
        <v>0.008801</v>
      </c>
      <c r="Y25" s="50">
        <v>0.348432</v>
      </c>
      <c r="Z25" s="50">
        <v>0.5</v>
      </c>
      <c r="AA25" s="50">
        <v>0</v>
      </c>
      <c r="AB25" s="73">
        <v>25</v>
      </c>
      <c r="AC25" s="73"/>
      <c r="AD25" s="74"/>
      <c r="AE25" s="81" t="s">
        <v>279</v>
      </c>
      <c r="AF25" s="81" t="s">
        <v>298</v>
      </c>
      <c r="AG25" s="81" t="s">
        <v>326</v>
      </c>
      <c r="AH25" s="81" t="s">
        <v>348</v>
      </c>
      <c r="AI25" s="81"/>
      <c r="AJ25" s="81">
        <v>0.3284228</v>
      </c>
      <c r="AK25" s="81">
        <v>296</v>
      </c>
      <c r="AL25" s="81"/>
      <c r="AM25" s="81" t="str">
        <f>REPLACE(INDEX(GroupVertices[Group],MATCH(Vertices[[#This Row],[Vertex]],GroupVertices[Vertex],0)),1,1,"")</f>
        <v>1</v>
      </c>
      <c r="AN25" s="49">
        <v>1</v>
      </c>
      <c r="AO25" s="50">
        <v>1.1363636363636365</v>
      </c>
      <c r="AP25" s="49">
        <v>0</v>
      </c>
      <c r="AQ25" s="50">
        <v>0</v>
      </c>
      <c r="AR25" s="49">
        <v>0</v>
      </c>
      <c r="AS25" s="50">
        <v>0</v>
      </c>
      <c r="AT25" s="49">
        <v>87</v>
      </c>
      <c r="AU25" s="50">
        <v>98.86363636363636</v>
      </c>
      <c r="AV25" s="49">
        <v>88</v>
      </c>
      <c r="AW25" s="49"/>
      <c r="AX25" s="49"/>
      <c r="AY25" s="49"/>
      <c r="AZ25" s="49"/>
      <c r="BA25" s="2"/>
      <c r="BB25" s="3"/>
      <c r="BC25" s="3"/>
      <c r="BD25" s="3"/>
      <c r="BE25" s="3"/>
    </row>
    <row r="26" spans="1:57" ht="41.45" customHeight="1">
      <c r="A26" s="66" t="s">
        <v>259</v>
      </c>
      <c r="C26" s="67"/>
      <c r="D26" s="67" t="s">
        <v>64</v>
      </c>
      <c r="E26" s="68"/>
      <c r="F26" s="70"/>
      <c r="G26" s="97" t="str">
        <f>HYPERLINK("https://upload.wikimedia.org/wikipedia/en/thumb/8/80/Wikipedia-logo-v2.svg/1024px-Wikipedia-logo-v2.svg.png")</f>
        <v>https://upload.wikimedia.org/wikipedia/en/thumb/8/80/Wikipedia-logo-v2.svg/1024px-Wikipedia-logo-v2.svg.png</v>
      </c>
      <c r="H26" s="67"/>
      <c r="I26" s="71" t="s">
        <v>259</v>
      </c>
      <c r="J26" s="72"/>
      <c r="K26" s="72" t="s">
        <v>75</v>
      </c>
      <c r="L26" s="51" t="s">
        <v>349</v>
      </c>
      <c r="M26" s="75">
        <v>1</v>
      </c>
      <c r="N26" s="76">
        <v>90.46460723876953</v>
      </c>
      <c r="O26" s="76">
        <v>5345.07763671875</v>
      </c>
      <c r="P26" s="77"/>
      <c r="Q26" s="78"/>
      <c r="R26" s="78"/>
      <c r="S26" s="83"/>
      <c r="T26" s="49">
        <v>1</v>
      </c>
      <c r="U26" s="49">
        <v>0</v>
      </c>
      <c r="V26" s="50">
        <v>0</v>
      </c>
      <c r="W26" s="50">
        <v>0.009901</v>
      </c>
      <c r="X26" s="50">
        <v>0.004586</v>
      </c>
      <c r="Y26" s="50">
        <v>0.253407</v>
      </c>
      <c r="Z26" s="50">
        <v>0</v>
      </c>
      <c r="AA26" s="50">
        <v>0</v>
      </c>
      <c r="AB26" s="73">
        <v>26</v>
      </c>
      <c r="AC26" s="73"/>
      <c r="AD26" s="74"/>
      <c r="AE26" s="81" t="s">
        <v>279</v>
      </c>
      <c r="AF26" s="81" t="s">
        <v>299</v>
      </c>
      <c r="AG26" s="81" t="s">
        <v>326</v>
      </c>
      <c r="AH26" s="81" t="s">
        <v>349</v>
      </c>
      <c r="AI26" s="81"/>
      <c r="AJ26" s="81">
        <v>0.1900452</v>
      </c>
      <c r="AK26" s="81">
        <v>17</v>
      </c>
      <c r="AL26" s="81"/>
      <c r="AM26" s="81" t="str">
        <f>REPLACE(INDEX(GroupVertices[Group],MATCH(Vertices[[#This Row],[Vertex]],GroupVertices[Vertex],0)),1,1,"")</f>
        <v>1</v>
      </c>
      <c r="AN26" s="49">
        <v>1</v>
      </c>
      <c r="AO26" s="50">
        <v>0.9174311926605505</v>
      </c>
      <c r="AP26" s="49">
        <v>0</v>
      </c>
      <c r="AQ26" s="50">
        <v>0</v>
      </c>
      <c r="AR26" s="49">
        <v>0</v>
      </c>
      <c r="AS26" s="50">
        <v>0</v>
      </c>
      <c r="AT26" s="49">
        <v>108</v>
      </c>
      <c r="AU26" s="50">
        <v>99.08256880733946</v>
      </c>
      <c r="AV26" s="49">
        <v>109</v>
      </c>
      <c r="AW26" s="49"/>
      <c r="AX26" s="49"/>
      <c r="AY26" s="49"/>
      <c r="AZ26" s="49"/>
      <c r="BA26" s="2"/>
      <c r="BB26" s="3"/>
      <c r="BC26" s="3"/>
      <c r="BD26" s="3"/>
      <c r="BE26" s="3"/>
    </row>
    <row r="27" spans="1:57" ht="41.45" customHeight="1">
      <c r="A27" s="66" t="s">
        <v>260</v>
      </c>
      <c r="C27" s="67"/>
      <c r="D27" s="67" t="s">
        <v>64</v>
      </c>
      <c r="E27" s="68">
        <v>106.99533675557588</v>
      </c>
      <c r="F27" s="70"/>
      <c r="G27" s="97" t="str">
        <f>HYPERLINK("https://upload.wikimedia.org/wikipedia/commons/d/d7/House_of_Commons_Chamber_1.png")</f>
        <v>https://upload.wikimedia.org/wikipedia/commons/d/d7/House_of_Commons_Chamber_1.png</v>
      </c>
      <c r="H27" s="67"/>
      <c r="I27" s="71" t="s">
        <v>260</v>
      </c>
      <c r="J27" s="72"/>
      <c r="K27" s="72" t="s">
        <v>75</v>
      </c>
      <c r="L27" s="71" t="s">
        <v>350</v>
      </c>
      <c r="M27" s="75">
        <v>6.432531982261675</v>
      </c>
      <c r="N27" s="76">
        <v>649.2496948242188</v>
      </c>
      <c r="O27" s="76">
        <v>6897.76806640625</v>
      </c>
      <c r="P27" s="77"/>
      <c r="Q27" s="78"/>
      <c r="R27" s="78"/>
      <c r="S27" s="83"/>
      <c r="T27" s="49">
        <v>4</v>
      </c>
      <c r="U27" s="49">
        <v>0</v>
      </c>
      <c r="V27" s="50">
        <v>0.666667</v>
      </c>
      <c r="W27" s="50">
        <v>0.010204</v>
      </c>
      <c r="X27" s="50">
        <v>0.012404</v>
      </c>
      <c r="Y27" s="50">
        <v>0.540201</v>
      </c>
      <c r="Z27" s="50">
        <v>0.4166666666666667</v>
      </c>
      <c r="AA27" s="50">
        <v>0</v>
      </c>
      <c r="AB27" s="73">
        <v>27</v>
      </c>
      <c r="AC27" s="73"/>
      <c r="AD27" s="74"/>
      <c r="AE27" s="81" t="s">
        <v>279</v>
      </c>
      <c r="AF27" s="81" t="s">
        <v>300</v>
      </c>
      <c r="AG27" s="81" t="s">
        <v>326</v>
      </c>
      <c r="AH27" s="81" t="s">
        <v>350</v>
      </c>
      <c r="AI27" s="81"/>
      <c r="AJ27" s="81">
        <v>0.2676311</v>
      </c>
      <c r="AK27" s="81">
        <v>417</v>
      </c>
      <c r="AL27" s="81"/>
      <c r="AM27" s="81" t="str">
        <f>REPLACE(INDEX(GroupVertices[Group],MATCH(Vertices[[#This Row],[Vertex]],GroupVertices[Vertex],0)),1,1,"")</f>
        <v>1</v>
      </c>
      <c r="AN27" s="49">
        <v>1</v>
      </c>
      <c r="AO27" s="50">
        <v>1.5625</v>
      </c>
      <c r="AP27" s="49">
        <v>0</v>
      </c>
      <c r="AQ27" s="50">
        <v>0</v>
      </c>
      <c r="AR27" s="49">
        <v>0</v>
      </c>
      <c r="AS27" s="50">
        <v>0</v>
      </c>
      <c r="AT27" s="49">
        <v>63</v>
      </c>
      <c r="AU27" s="50">
        <v>98.4375</v>
      </c>
      <c r="AV27" s="49">
        <v>64</v>
      </c>
      <c r="AW27" s="49"/>
      <c r="AX27" s="49"/>
      <c r="AY27" s="49"/>
      <c r="AZ27" s="49"/>
      <c r="BA27" s="2"/>
      <c r="BB27" s="3"/>
      <c r="BC27" s="3"/>
      <c r="BD27" s="3"/>
      <c r="BE27" s="3"/>
    </row>
    <row r="28" spans="1:57" ht="41.45" customHeight="1">
      <c r="A28" s="66" t="s">
        <v>226</v>
      </c>
      <c r="C28" s="67"/>
      <c r="D28" s="67" t="s">
        <v>64</v>
      </c>
      <c r="E28" s="68">
        <v>601.8397297018204</v>
      </c>
      <c r="F28" s="70"/>
      <c r="G28" s="97" t="str">
        <f>HYPERLINK("https://upload.wikimedia.org/wikipedia/commons/c/c2/Egypt_Senate_2020.svg")</f>
        <v>https://upload.wikimedia.org/wikipedia/commons/c/c2/Egypt_Senate_2020.svg</v>
      </c>
      <c r="H28" s="67"/>
      <c r="I28" s="71" t="s">
        <v>226</v>
      </c>
      <c r="J28" s="72"/>
      <c r="K28" s="72" t="s">
        <v>75</v>
      </c>
      <c r="L28" s="71" t="s">
        <v>351</v>
      </c>
      <c r="M28" s="75">
        <v>351.10711163150046</v>
      </c>
      <c r="N28" s="76">
        <v>6822.87109375</v>
      </c>
      <c r="O28" s="76">
        <v>6749.91015625</v>
      </c>
      <c r="P28" s="77"/>
      <c r="Q28" s="78"/>
      <c r="R28" s="78"/>
      <c r="S28" s="83"/>
      <c r="T28" s="49">
        <v>1</v>
      </c>
      <c r="U28" s="49">
        <v>17</v>
      </c>
      <c r="V28" s="50">
        <v>42.964286</v>
      </c>
      <c r="W28" s="50">
        <v>0.011905</v>
      </c>
      <c r="X28" s="50">
        <v>0.034412</v>
      </c>
      <c r="Y28" s="50">
        <v>1.906255</v>
      </c>
      <c r="Z28" s="50">
        <v>0.20915032679738563</v>
      </c>
      <c r="AA28" s="50">
        <v>0</v>
      </c>
      <c r="AB28" s="73">
        <v>28</v>
      </c>
      <c r="AC28" s="73"/>
      <c r="AD28" s="74"/>
      <c r="AE28" s="81" t="s">
        <v>279</v>
      </c>
      <c r="AF28" s="99" t="str">
        <f>HYPERLINK("http://en.wikipedia.org/wiki/Senate_(Egypt)")</f>
        <v>http://en.wikipedia.org/wiki/Senate_(Egypt)</v>
      </c>
      <c r="AG28" s="81" t="s">
        <v>326</v>
      </c>
      <c r="AH28" s="81" t="s">
        <v>351</v>
      </c>
      <c r="AI28" s="81"/>
      <c r="AJ28" s="81">
        <v>0.4627452</v>
      </c>
      <c r="AK28" s="81">
        <v>255</v>
      </c>
      <c r="AL28" s="81"/>
      <c r="AM28" s="81" t="str">
        <f>REPLACE(INDEX(GroupVertices[Group],MATCH(Vertices[[#This Row],[Vertex]],GroupVertices[Vertex],0)),1,1,"")</f>
        <v>2</v>
      </c>
      <c r="AN28" s="49">
        <v>0</v>
      </c>
      <c r="AO28" s="50">
        <v>0</v>
      </c>
      <c r="AP28" s="49">
        <v>0</v>
      </c>
      <c r="AQ28" s="50">
        <v>0</v>
      </c>
      <c r="AR28" s="49">
        <v>0</v>
      </c>
      <c r="AS28" s="50">
        <v>0</v>
      </c>
      <c r="AT28" s="49">
        <v>28</v>
      </c>
      <c r="AU28" s="50">
        <v>100</v>
      </c>
      <c r="AV28" s="49">
        <v>28</v>
      </c>
      <c r="AW28" s="112" t="s">
        <v>1140</v>
      </c>
      <c r="AX28" s="112" t="s">
        <v>1140</v>
      </c>
      <c r="AY28" s="112" t="s">
        <v>1140</v>
      </c>
      <c r="AZ28" s="112" t="s">
        <v>1140</v>
      </c>
      <c r="BA28" s="2"/>
      <c r="BB28" s="3"/>
      <c r="BC28" s="3"/>
      <c r="BD28" s="3"/>
      <c r="BE28" s="3"/>
    </row>
    <row r="29" spans="1:57" ht="41.45" customHeight="1">
      <c r="A29" s="66" t="s">
        <v>230</v>
      </c>
      <c r="C29" s="67"/>
      <c r="D29" s="67" t="s">
        <v>64</v>
      </c>
      <c r="E29" s="68">
        <v>200.26700871493037</v>
      </c>
      <c r="F29" s="70"/>
      <c r="G29" s="97" t="str">
        <f>HYPERLINK("https://upload.wikimedia.org/wikipedia/commons/a/a6/Coat_of_arms_of_Egypt_%28Official%29.svg")</f>
        <v>https://upload.wikimedia.org/wikipedia/commons/a/a6/Coat_of_arms_of_Egypt_%28Official%29.svg</v>
      </c>
      <c r="H29" s="67"/>
      <c r="I29" s="71" t="s">
        <v>230</v>
      </c>
      <c r="J29" s="72"/>
      <c r="K29" s="72" t="s">
        <v>75</v>
      </c>
      <c r="L29" s="71" t="s">
        <v>352</v>
      </c>
      <c r="M29" s="75">
        <v>12.912762544911107</v>
      </c>
      <c r="N29" s="76">
        <v>6928.2666015625</v>
      </c>
      <c r="O29" s="76">
        <v>4160.1005859375</v>
      </c>
      <c r="P29" s="77"/>
      <c r="Q29" s="78"/>
      <c r="R29" s="78"/>
      <c r="S29" s="83"/>
      <c r="T29" s="49">
        <v>4</v>
      </c>
      <c r="U29" s="49">
        <v>5</v>
      </c>
      <c r="V29" s="50">
        <v>1.461905</v>
      </c>
      <c r="W29" s="50">
        <v>0.010638</v>
      </c>
      <c r="X29" s="50">
        <v>0.020574</v>
      </c>
      <c r="Y29" s="50">
        <v>0.891226</v>
      </c>
      <c r="Z29" s="50">
        <v>0.4107142857142857</v>
      </c>
      <c r="AA29" s="50">
        <v>0.125</v>
      </c>
      <c r="AB29" s="73">
        <v>29</v>
      </c>
      <c r="AC29" s="73"/>
      <c r="AD29" s="74"/>
      <c r="AE29" s="81" t="s">
        <v>279</v>
      </c>
      <c r="AF29" s="81" t="s">
        <v>301</v>
      </c>
      <c r="AG29" s="81" t="s">
        <v>326</v>
      </c>
      <c r="AH29" s="81" t="s">
        <v>352</v>
      </c>
      <c r="AI29" s="81"/>
      <c r="AJ29" s="81">
        <v>0.5729167</v>
      </c>
      <c r="AK29" s="81">
        <v>88</v>
      </c>
      <c r="AL29" s="81"/>
      <c r="AM29" s="81" t="str">
        <f>REPLACE(INDEX(GroupVertices[Group],MATCH(Vertices[[#This Row],[Vertex]],GroupVertices[Vertex],0)),1,1,"")</f>
        <v>2</v>
      </c>
      <c r="AN29" s="49">
        <v>0</v>
      </c>
      <c r="AO29" s="50">
        <v>0</v>
      </c>
      <c r="AP29" s="49">
        <v>0</v>
      </c>
      <c r="AQ29" s="50">
        <v>0</v>
      </c>
      <c r="AR29" s="49">
        <v>0</v>
      </c>
      <c r="AS29" s="50">
        <v>0</v>
      </c>
      <c r="AT29" s="49">
        <v>74</v>
      </c>
      <c r="AU29" s="50">
        <v>100</v>
      </c>
      <c r="AV29" s="49">
        <v>74</v>
      </c>
      <c r="AW29" s="112" t="s">
        <v>1140</v>
      </c>
      <c r="AX29" s="112" t="s">
        <v>1140</v>
      </c>
      <c r="AY29" s="112" t="s">
        <v>1140</v>
      </c>
      <c r="AZ29" s="112" t="s">
        <v>1140</v>
      </c>
      <c r="BA29" s="2"/>
      <c r="BB29" s="3"/>
      <c r="BC29" s="3"/>
      <c r="BD29" s="3"/>
      <c r="BE29" s="3"/>
    </row>
    <row r="30" spans="1:57" ht="41.45" customHeight="1">
      <c r="A30" s="66" t="s">
        <v>231</v>
      </c>
      <c r="C30" s="67"/>
      <c r="D30" s="67" t="s">
        <v>64</v>
      </c>
      <c r="E30" s="68">
        <v>556.1289065989857</v>
      </c>
      <c r="F30" s="70"/>
      <c r="G30" s="97" t="str">
        <f>HYPERLINK("https://upload.wikimedia.org/wikipedia/commons/a/a6/Coat_of_arms_of_Egypt_%28Official%29.svg")</f>
        <v>https://upload.wikimedia.org/wikipedia/commons/a/a6/Coat_of_arms_of_Egypt_%28Official%29.svg</v>
      </c>
      <c r="H30" s="67"/>
      <c r="I30" s="71" t="s">
        <v>231</v>
      </c>
      <c r="J30" s="72"/>
      <c r="K30" s="72" t="s">
        <v>75</v>
      </c>
      <c r="L30" s="71" t="s">
        <v>353</v>
      </c>
      <c r="M30" s="75">
        <v>239.27461243252617</v>
      </c>
      <c r="N30" s="76">
        <v>6224.27001953125</v>
      </c>
      <c r="O30" s="76">
        <v>6526.1259765625</v>
      </c>
      <c r="P30" s="77"/>
      <c r="Q30" s="78"/>
      <c r="R30" s="78"/>
      <c r="S30" s="83"/>
      <c r="T30" s="49">
        <v>2</v>
      </c>
      <c r="U30" s="49">
        <v>14</v>
      </c>
      <c r="V30" s="50">
        <v>29.240476</v>
      </c>
      <c r="W30" s="50">
        <v>0.011628</v>
      </c>
      <c r="X30" s="50">
        <v>0.032513</v>
      </c>
      <c r="Y30" s="50">
        <v>1.706735</v>
      </c>
      <c r="Z30" s="50">
        <v>0.25</v>
      </c>
      <c r="AA30" s="50">
        <v>0</v>
      </c>
      <c r="AB30" s="73">
        <v>30</v>
      </c>
      <c r="AC30" s="73"/>
      <c r="AD30" s="74"/>
      <c r="AE30" s="81" t="s">
        <v>279</v>
      </c>
      <c r="AF30" s="81" t="s">
        <v>302</v>
      </c>
      <c r="AG30" s="81" t="s">
        <v>326</v>
      </c>
      <c r="AH30" s="81" t="s">
        <v>353</v>
      </c>
      <c r="AI30" s="81"/>
      <c r="AJ30" s="81">
        <v>0.6569381</v>
      </c>
      <c r="AK30" s="81">
        <v>126</v>
      </c>
      <c r="AL30" s="81"/>
      <c r="AM30" s="81" t="str">
        <f>REPLACE(INDEX(GroupVertices[Group],MATCH(Vertices[[#This Row],[Vertex]],GroupVertices[Vertex],0)),1,1,"")</f>
        <v>2</v>
      </c>
      <c r="AN30" s="49">
        <v>0</v>
      </c>
      <c r="AO30" s="50">
        <v>0</v>
      </c>
      <c r="AP30" s="49">
        <v>0</v>
      </c>
      <c r="AQ30" s="50">
        <v>0</v>
      </c>
      <c r="AR30" s="49">
        <v>0</v>
      </c>
      <c r="AS30" s="50">
        <v>0</v>
      </c>
      <c r="AT30" s="49">
        <v>42</v>
      </c>
      <c r="AU30" s="50">
        <v>100</v>
      </c>
      <c r="AV30" s="49">
        <v>42</v>
      </c>
      <c r="AW30" s="112" t="s">
        <v>1140</v>
      </c>
      <c r="AX30" s="112" t="s">
        <v>1140</v>
      </c>
      <c r="AY30" s="112" t="s">
        <v>1140</v>
      </c>
      <c r="AZ30" s="112" t="s">
        <v>1140</v>
      </c>
      <c r="BA30" s="2"/>
      <c r="BB30" s="3"/>
      <c r="BC30" s="3"/>
      <c r="BD30" s="3"/>
      <c r="BE30" s="3"/>
    </row>
    <row r="31" spans="1:57" ht="41.45" customHeight="1">
      <c r="A31" s="66" t="s">
        <v>232</v>
      </c>
      <c r="C31" s="67"/>
      <c r="D31" s="67" t="s">
        <v>64</v>
      </c>
      <c r="E31" s="68">
        <v>28.005088210683372</v>
      </c>
      <c r="F31" s="70"/>
      <c r="G31" s="97" t="str">
        <f>HYPERLINK("https://upload.wikimedia.org/wikipedia/en/f/fe/Cropped_logo_of_Egyptian_Patriotic_Movement.jpg")</f>
        <v>https://upload.wikimedia.org/wikipedia/en/f/fe/Cropped_logo_of_Egyptian_Patriotic_Movement.jpg</v>
      </c>
      <c r="H31" s="67"/>
      <c r="I31" s="71" t="s">
        <v>232</v>
      </c>
      <c r="J31" s="72"/>
      <c r="K31" s="72" t="s">
        <v>75</v>
      </c>
      <c r="L31" s="71" t="s">
        <v>354</v>
      </c>
      <c r="M31" s="75">
        <v>3.7938710298279217</v>
      </c>
      <c r="N31" s="76">
        <v>8024.7431640625</v>
      </c>
      <c r="O31" s="76">
        <v>2605.9658203125</v>
      </c>
      <c r="P31" s="77"/>
      <c r="Q31" s="78"/>
      <c r="R31" s="78"/>
      <c r="S31" s="83"/>
      <c r="T31" s="49">
        <v>3</v>
      </c>
      <c r="U31" s="49">
        <v>3</v>
      </c>
      <c r="V31" s="50">
        <v>0.342857</v>
      </c>
      <c r="W31" s="50">
        <v>0.010417</v>
      </c>
      <c r="X31" s="50">
        <v>0.019223</v>
      </c>
      <c r="Y31" s="50">
        <v>0.708894</v>
      </c>
      <c r="Z31" s="50">
        <v>0.5</v>
      </c>
      <c r="AA31" s="50">
        <v>0</v>
      </c>
      <c r="AB31" s="73">
        <v>31</v>
      </c>
      <c r="AC31" s="73"/>
      <c r="AD31" s="74"/>
      <c r="AE31" s="81" t="s">
        <v>279</v>
      </c>
      <c r="AF31" s="81" t="s">
        <v>303</v>
      </c>
      <c r="AG31" s="81" t="s">
        <v>326</v>
      </c>
      <c r="AH31" s="81" t="s">
        <v>354</v>
      </c>
      <c r="AI31" s="81"/>
      <c r="AJ31" s="81">
        <v>0.587109</v>
      </c>
      <c r="AK31" s="81">
        <v>103</v>
      </c>
      <c r="AL31" s="81"/>
      <c r="AM31" s="81" t="str">
        <f>REPLACE(INDEX(GroupVertices[Group],MATCH(Vertices[[#This Row],[Vertex]],GroupVertices[Vertex],0)),1,1,"")</f>
        <v>3</v>
      </c>
      <c r="AN31" s="49">
        <v>2</v>
      </c>
      <c r="AO31" s="50">
        <v>4.545454545454546</v>
      </c>
      <c r="AP31" s="49">
        <v>1</v>
      </c>
      <c r="AQ31" s="50">
        <v>2.272727272727273</v>
      </c>
      <c r="AR31" s="49">
        <v>0</v>
      </c>
      <c r="AS31" s="50">
        <v>0</v>
      </c>
      <c r="AT31" s="49">
        <v>41</v>
      </c>
      <c r="AU31" s="50">
        <v>93.18181818181819</v>
      </c>
      <c r="AV31" s="49">
        <v>44</v>
      </c>
      <c r="AW31" s="112" t="s">
        <v>1140</v>
      </c>
      <c r="AX31" s="112" t="s">
        <v>1140</v>
      </c>
      <c r="AY31" s="112" t="s">
        <v>1140</v>
      </c>
      <c r="AZ31" s="112" t="s">
        <v>1140</v>
      </c>
      <c r="BA31" s="2"/>
      <c r="BB31" s="3"/>
      <c r="BC31" s="3"/>
      <c r="BD31" s="3"/>
      <c r="BE31" s="3"/>
    </row>
    <row r="32" spans="1:57" ht="41.45" customHeight="1">
      <c r="A32" s="66" t="s">
        <v>244</v>
      </c>
      <c r="C32" s="67"/>
      <c r="D32" s="67" t="s">
        <v>64</v>
      </c>
      <c r="E32" s="68">
        <v>442.6310106121595</v>
      </c>
      <c r="F32" s="70"/>
      <c r="G32" s="97" t="str">
        <f>HYPERLINK("https://upload.wikimedia.org/wikipedia/commons/f/fe/Flag_of_Egypt.svg")</f>
        <v>https://upload.wikimedia.org/wikipedia/commons/f/fe/Flag_of_Egypt.svg</v>
      </c>
      <c r="H32" s="67"/>
      <c r="I32" s="71" t="s">
        <v>244</v>
      </c>
      <c r="J32" s="72"/>
      <c r="K32" s="72" t="s">
        <v>75</v>
      </c>
      <c r="L32" s="51" t="s">
        <v>355</v>
      </c>
      <c r="M32" s="75">
        <v>92.64706479021508</v>
      </c>
      <c r="N32" s="76">
        <v>5104.02294921875</v>
      </c>
      <c r="O32" s="76">
        <v>5299.55810546875</v>
      </c>
      <c r="P32" s="77"/>
      <c r="Q32" s="78"/>
      <c r="R32" s="78"/>
      <c r="S32" s="83"/>
      <c r="T32" s="49">
        <v>6</v>
      </c>
      <c r="U32" s="49">
        <v>5</v>
      </c>
      <c r="V32" s="50">
        <v>11.246703</v>
      </c>
      <c r="W32" s="50">
        <v>0.010989</v>
      </c>
      <c r="X32" s="50">
        <v>0.026842</v>
      </c>
      <c r="Y32" s="50">
        <v>1.20275</v>
      </c>
      <c r="Z32" s="50">
        <v>0.3181818181818182</v>
      </c>
      <c r="AA32" s="50">
        <v>0</v>
      </c>
      <c r="AB32" s="73">
        <v>32</v>
      </c>
      <c r="AC32" s="73"/>
      <c r="AD32" s="74"/>
      <c r="AE32" s="81" t="s">
        <v>279</v>
      </c>
      <c r="AF32" s="81" t="s">
        <v>304</v>
      </c>
      <c r="AG32" s="81" t="s">
        <v>326</v>
      </c>
      <c r="AH32" s="81" t="s">
        <v>355</v>
      </c>
      <c r="AI32" s="81"/>
      <c r="AJ32" s="81">
        <v>0.5147585</v>
      </c>
      <c r="AK32" s="81">
        <v>104</v>
      </c>
      <c r="AL32" s="81"/>
      <c r="AM32" s="81" t="str">
        <f>REPLACE(INDEX(GroupVertices[Group],MATCH(Vertices[[#This Row],[Vertex]],GroupVertices[Vertex],0)),1,1,"")</f>
        <v>2</v>
      </c>
      <c r="AN32" s="49">
        <v>1</v>
      </c>
      <c r="AO32" s="50">
        <v>4.166666666666667</v>
      </c>
      <c r="AP32" s="49">
        <v>0</v>
      </c>
      <c r="AQ32" s="50">
        <v>0</v>
      </c>
      <c r="AR32" s="49">
        <v>0</v>
      </c>
      <c r="AS32" s="50">
        <v>0</v>
      </c>
      <c r="AT32" s="49">
        <v>23</v>
      </c>
      <c r="AU32" s="50">
        <v>95.83333333333333</v>
      </c>
      <c r="AV32" s="49">
        <v>24</v>
      </c>
      <c r="AW32" s="112" t="s">
        <v>1140</v>
      </c>
      <c r="AX32" s="112" t="s">
        <v>1140</v>
      </c>
      <c r="AY32" s="112" t="s">
        <v>1140</v>
      </c>
      <c r="AZ32" s="112" t="s">
        <v>1140</v>
      </c>
      <c r="BA32" s="2"/>
      <c r="BB32" s="3"/>
      <c r="BC32" s="3"/>
      <c r="BD32" s="3"/>
      <c r="BE32" s="3"/>
    </row>
    <row r="33" spans="1:57" ht="41.45" customHeight="1">
      <c r="A33" s="66" t="s">
        <v>235</v>
      </c>
      <c r="C33" s="67"/>
      <c r="D33" s="67" t="s">
        <v>64</v>
      </c>
      <c r="E33" s="68">
        <v>387.377191737556</v>
      </c>
      <c r="F33" s="70"/>
      <c r="G33" s="97" t="str">
        <f>HYPERLINK("https://upload.wikimedia.org/wikipedia/commons/e/ed/Decrease2.svg")</f>
        <v>https://upload.wikimedia.org/wikipedia/commons/e/ed/Decrease2.svg</v>
      </c>
      <c r="H33" s="67"/>
      <c r="I33" s="71" t="s">
        <v>235</v>
      </c>
      <c r="J33" s="72"/>
      <c r="K33" s="72" t="s">
        <v>75</v>
      </c>
      <c r="L33" s="51" t="s">
        <v>356</v>
      </c>
      <c r="M33" s="75">
        <v>58.55794636234829</v>
      </c>
      <c r="N33" s="76">
        <v>9011.87109375</v>
      </c>
      <c r="O33" s="76">
        <v>576.5106201171875</v>
      </c>
      <c r="P33" s="77"/>
      <c r="Q33" s="78"/>
      <c r="R33" s="78"/>
      <c r="S33" s="83"/>
      <c r="T33" s="49">
        <v>5</v>
      </c>
      <c r="U33" s="49">
        <v>4</v>
      </c>
      <c r="V33" s="50">
        <v>7.06337</v>
      </c>
      <c r="W33" s="50">
        <v>0.010753</v>
      </c>
      <c r="X33" s="50">
        <v>0.023427</v>
      </c>
      <c r="Y33" s="50">
        <v>1.025685</v>
      </c>
      <c r="Z33" s="50">
        <v>0.3194444444444444</v>
      </c>
      <c r="AA33" s="50">
        <v>0</v>
      </c>
      <c r="AB33" s="73">
        <v>33</v>
      </c>
      <c r="AC33" s="73"/>
      <c r="AD33" s="74"/>
      <c r="AE33" s="81" t="s">
        <v>279</v>
      </c>
      <c r="AF33" s="81" t="s">
        <v>305</v>
      </c>
      <c r="AG33" s="81" t="s">
        <v>326</v>
      </c>
      <c r="AH33" s="81" t="s">
        <v>356</v>
      </c>
      <c r="AI33" s="81"/>
      <c r="AJ33" s="81">
        <v>0.4355869</v>
      </c>
      <c r="AK33" s="81">
        <v>177</v>
      </c>
      <c r="AL33" s="81"/>
      <c r="AM33" s="81" t="str">
        <f>REPLACE(INDEX(GroupVertices[Group],MATCH(Vertices[[#This Row],[Vertex]],GroupVertices[Vertex],0)),1,1,"")</f>
        <v>5</v>
      </c>
      <c r="AN33" s="49">
        <v>4</v>
      </c>
      <c r="AO33" s="50">
        <v>3.6363636363636362</v>
      </c>
      <c r="AP33" s="49">
        <v>2</v>
      </c>
      <c r="AQ33" s="50">
        <v>1.8181818181818181</v>
      </c>
      <c r="AR33" s="49">
        <v>0</v>
      </c>
      <c r="AS33" s="50">
        <v>0</v>
      </c>
      <c r="AT33" s="49">
        <v>104</v>
      </c>
      <c r="AU33" s="50">
        <v>94.54545454545455</v>
      </c>
      <c r="AV33" s="49">
        <v>110</v>
      </c>
      <c r="AW33" s="112" t="s">
        <v>1140</v>
      </c>
      <c r="AX33" s="112" t="s">
        <v>1140</v>
      </c>
      <c r="AY33" s="112" t="s">
        <v>1140</v>
      </c>
      <c r="AZ33" s="112" t="s">
        <v>1140</v>
      </c>
      <c r="BA33" s="2"/>
      <c r="BB33" s="3"/>
      <c r="BC33" s="3"/>
      <c r="BD33" s="3"/>
      <c r="BE33" s="3"/>
    </row>
    <row r="34" spans="1:57" ht="41.45" customHeight="1">
      <c r="A34" s="66" t="s">
        <v>234</v>
      </c>
      <c r="C34" s="67"/>
      <c r="D34" s="67" t="s">
        <v>64</v>
      </c>
      <c r="E34" s="68">
        <v>269.27005047500256</v>
      </c>
      <c r="F34" s="70"/>
      <c r="G34" s="97" t="str">
        <f>HYPERLINK("https://upload.wikimedia.org/wikipedia/commons/e/ea/Gerechtigkeitspartei_Logo.svg")</f>
        <v>https://upload.wikimedia.org/wikipedia/commons/e/ea/Gerechtigkeitspartei_Logo.svg</v>
      </c>
      <c r="H34" s="67"/>
      <c r="I34" s="71" t="s">
        <v>234</v>
      </c>
      <c r="J34" s="72"/>
      <c r="K34" s="72" t="s">
        <v>75</v>
      </c>
      <c r="L34" s="71" t="s">
        <v>357</v>
      </c>
      <c r="M34" s="75">
        <v>22.295813511818036</v>
      </c>
      <c r="N34" s="76">
        <v>3293.736083984375</v>
      </c>
      <c r="O34" s="76">
        <v>2267.824462890625</v>
      </c>
      <c r="P34" s="77"/>
      <c r="Q34" s="78"/>
      <c r="R34" s="78"/>
      <c r="S34" s="83"/>
      <c r="T34" s="49">
        <v>4</v>
      </c>
      <c r="U34" s="49">
        <v>4</v>
      </c>
      <c r="V34" s="50">
        <v>2.61337</v>
      </c>
      <c r="W34" s="50">
        <v>0.010526</v>
      </c>
      <c r="X34" s="50">
        <v>0.020137</v>
      </c>
      <c r="Y34" s="50">
        <v>0.81936</v>
      </c>
      <c r="Z34" s="50">
        <v>0.40476190476190477</v>
      </c>
      <c r="AA34" s="50">
        <v>0.14285714285714285</v>
      </c>
      <c r="AB34" s="73">
        <v>34</v>
      </c>
      <c r="AC34" s="73"/>
      <c r="AD34" s="74"/>
      <c r="AE34" s="81" t="s">
        <v>279</v>
      </c>
      <c r="AF34" s="81" t="s">
        <v>306</v>
      </c>
      <c r="AG34" s="81" t="s">
        <v>326</v>
      </c>
      <c r="AH34" s="81" t="s">
        <v>357</v>
      </c>
      <c r="AI34" s="81"/>
      <c r="AJ34" s="81">
        <v>0.4940475</v>
      </c>
      <c r="AK34" s="81">
        <v>123</v>
      </c>
      <c r="AL34" s="81"/>
      <c r="AM34" s="81" t="str">
        <f>REPLACE(INDEX(GroupVertices[Group],MATCH(Vertices[[#This Row],[Vertex]],GroupVertices[Vertex],0)),1,1,"")</f>
        <v>1</v>
      </c>
      <c r="AN34" s="49">
        <v>1</v>
      </c>
      <c r="AO34" s="50">
        <v>1.9607843137254901</v>
      </c>
      <c r="AP34" s="49">
        <v>0</v>
      </c>
      <c r="AQ34" s="50">
        <v>0</v>
      </c>
      <c r="AR34" s="49">
        <v>0</v>
      </c>
      <c r="AS34" s="50">
        <v>0</v>
      </c>
      <c r="AT34" s="49">
        <v>50</v>
      </c>
      <c r="AU34" s="50">
        <v>98.03921568627452</v>
      </c>
      <c r="AV34" s="49">
        <v>51</v>
      </c>
      <c r="AW34" s="112" t="s">
        <v>1140</v>
      </c>
      <c r="AX34" s="112" t="s">
        <v>1140</v>
      </c>
      <c r="AY34" s="112" t="s">
        <v>1140</v>
      </c>
      <c r="AZ34" s="112" t="s">
        <v>1140</v>
      </c>
      <c r="BA34" s="2"/>
      <c r="BB34" s="3"/>
      <c r="BC34" s="3"/>
      <c r="BD34" s="3"/>
      <c r="BE34" s="3"/>
    </row>
    <row r="35" spans="1:57" ht="41.45" customHeight="1">
      <c r="A35" s="66" t="s">
        <v>241</v>
      </c>
      <c r="C35" s="67"/>
      <c r="D35" s="67" t="s">
        <v>64</v>
      </c>
      <c r="E35" s="68">
        <v>203.06137666600597</v>
      </c>
      <c r="F35" s="70"/>
      <c r="G35" s="97" t="str">
        <f>HYPERLINK("https://upload.wikimedia.org/wikipedia/en/0/01/A_coloured_voting_box.svg")</f>
        <v>https://upload.wikimedia.org/wikipedia/en/0/01/A_coloured_voting_box.svg</v>
      </c>
      <c r="H35" s="67"/>
      <c r="I35" s="71" t="s">
        <v>241</v>
      </c>
      <c r="J35" s="72"/>
      <c r="K35" s="72" t="s">
        <v>75</v>
      </c>
      <c r="L35" s="51" t="s">
        <v>358</v>
      </c>
      <c r="M35" s="75">
        <v>13.196324275008354</v>
      </c>
      <c r="N35" s="76">
        <v>9695.7724609375</v>
      </c>
      <c r="O35" s="76">
        <v>9503.0654296875</v>
      </c>
      <c r="P35" s="77"/>
      <c r="Q35" s="78"/>
      <c r="R35" s="78"/>
      <c r="S35" s="83"/>
      <c r="T35" s="49">
        <v>5</v>
      </c>
      <c r="U35" s="49">
        <v>3</v>
      </c>
      <c r="V35" s="50">
        <v>1.496703</v>
      </c>
      <c r="W35" s="50">
        <v>0.010526</v>
      </c>
      <c r="X35" s="50">
        <v>0.020162</v>
      </c>
      <c r="Y35" s="50">
        <v>0.809579</v>
      </c>
      <c r="Z35" s="50">
        <v>0.47619047619047616</v>
      </c>
      <c r="AA35" s="50">
        <v>0.14285714285714285</v>
      </c>
      <c r="AB35" s="73">
        <v>35</v>
      </c>
      <c r="AC35" s="73"/>
      <c r="AD35" s="74"/>
      <c r="AE35" s="81" t="s">
        <v>279</v>
      </c>
      <c r="AF35" s="81" t="s">
        <v>307</v>
      </c>
      <c r="AG35" s="81" t="s">
        <v>326</v>
      </c>
      <c r="AH35" s="81" t="s">
        <v>358</v>
      </c>
      <c r="AI35" s="81"/>
      <c r="AJ35" s="81">
        <v>0.508667</v>
      </c>
      <c r="AK35" s="81">
        <v>433</v>
      </c>
      <c r="AL35" s="81"/>
      <c r="AM35" s="81" t="str">
        <f>REPLACE(INDEX(GroupVertices[Group],MATCH(Vertices[[#This Row],[Vertex]],GroupVertices[Vertex],0)),1,1,"")</f>
        <v>4</v>
      </c>
      <c r="AN35" s="49">
        <v>11</v>
      </c>
      <c r="AO35" s="50">
        <v>3.374233128834356</v>
      </c>
      <c r="AP35" s="49">
        <v>7</v>
      </c>
      <c r="AQ35" s="50">
        <v>2.147239263803681</v>
      </c>
      <c r="AR35" s="49">
        <v>0</v>
      </c>
      <c r="AS35" s="50">
        <v>0</v>
      </c>
      <c r="AT35" s="49">
        <v>308</v>
      </c>
      <c r="AU35" s="50">
        <v>94.47852760736197</v>
      </c>
      <c r="AV35" s="49">
        <v>326</v>
      </c>
      <c r="AW35" s="112" t="s">
        <v>1140</v>
      </c>
      <c r="AX35" s="112" t="s">
        <v>1140</v>
      </c>
      <c r="AY35" s="112" t="s">
        <v>1140</v>
      </c>
      <c r="AZ35" s="112" t="s">
        <v>1140</v>
      </c>
      <c r="BA35" s="2"/>
      <c r="BB35" s="3"/>
      <c r="BC35" s="3"/>
      <c r="BD35" s="3"/>
      <c r="BE35" s="3"/>
    </row>
    <row r="36" spans="1:57" ht="41.45" customHeight="1">
      <c r="A36" s="66" t="s">
        <v>246</v>
      </c>
      <c r="C36" s="67"/>
      <c r="D36" s="67" t="s">
        <v>64</v>
      </c>
      <c r="E36" s="68">
        <v>188.1840465682357</v>
      </c>
      <c r="F36" s="70"/>
      <c r="G36" s="97" t="str">
        <f>HYPERLINK("https://upload.wikimedia.org/wikipedia/commons/f/fe/Flag_of_Egypt.svg")</f>
        <v>https://upload.wikimedia.org/wikipedia/commons/f/fe/Flag_of_Egypt.svg</v>
      </c>
      <c r="H36" s="67"/>
      <c r="I36" s="71" t="s">
        <v>246</v>
      </c>
      <c r="J36" s="72"/>
      <c r="K36" s="72" t="s">
        <v>75</v>
      </c>
      <c r="L36" s="71" t="s">
        <v>359</v>
      </c>
      <c r="M36" s="75">
        <v>11.760588277944327</v>
      </c>
      <c r="N36" s="76">
        <v>6537.43310546875</v>
      </c>
      <c r="O36" s="76">
        <v>9380.3115234375</v>
      </c>
      <c r="P36" s="77"/>
      <c r="Q36" s="78"/>
      <c r="R36" s="78"/>
      <c r="S36" s="83"/>
      <c r="T36" s="49">
        <v>5</v>
      </c>
      <c r="U36" s="49">
        <v>2</v>
      </c>
      <c r="V36" s="50">
        <v>1.320513</v>
      </c>
      <c r="W36" s="50">
        <v>0.010417</v>
      </c>
      <c r="X36" s="50">
        <v>0.017577</v>
      </c>
      <c r="Y36" s="50">
        <v>0.713964</v>
      </c>
      <c r="Z36" s="50">
        <v>0.36666666666666664</v>
      </c>
      <c r="AA36" s="50">
        <v>0.16666666666666666</v>
      </c>
      <c r="AB36" s="73">
        <v>36</v>
      </c>
      <c r="AC36" s="73"/>
      <c r="AD36" s="74"/>
      <c r="AE36" s="81" t="s">
        <v>279</v>
      </c>
      <c r="AF36" s="81" t="s">
        <v>308</v>
      </c>
      <c r="AG36" s="81" t="s">
        <v>326</v>
      </c>
      <c r="AH36" s="81" t="s">
        <v>359</v>
      </c>
      <c r="AI36" s="81"/>
      <c r="AJ36" s="81">
        <v>0.5380001</v>
      </c>
      <c r="AK36" s="81">
        <v>50</v>
      </c>
      <c r="AL36" s="81"/>
      <c r="AM36" s="81" t="str">
        <f>REPLACE(INDEX(GroupVertices[Group],MATCH(Vertices[[#This Row],[Vertex]],GroupVertices[Vertex],0)),1,1,"")</f>
        <v>2</v>
      </c>
      <c r="AN36" s="49">
        <v>1</v>
      </c>
      <c r="AO36" s="50">
        <v>3.125</v>
      </c>
      <c r="AP36" s="49">
        <v>0</v>
      </c>
      <c r="AQ36" s="50">
        <v>0</v>
      </c>
      <c r="AR36" s="49">
        <v>0</v>
      </c>
      <c r="AS36" s="50">
        <v>0</v>
      </c>
      <c r="AT36" s="49">
        <v>31</v>
      </c>
      <c r="AU36" s="50">
        <v>96.875</v>
      </c>
      <c r="AV36" s="49">
        <v>32</v>
      </c>
      <c r="AW36" s="112" t="s">
        <v>1140</v>
      </c>
      <c r="AX36" s="112" t="s">
        <v>1140</v>
      </c>
      <c r="AY36" s="112" t="s">
        <v>1140</v>
      </c>
      <c r="AZ36" s="112" t="s">
        <v>1140</v>
      </c>
      <c r="BA36" s="2"/>
      <c r="BB36" s="3"/>
      <c r="BC36" s="3"/>
      <c r="BD36" s="3"/>
      <c r="BE36" s="3"/>
    </row>
    <row r="37" spans="1:57" ht="41.45" customHeight="1">
      <c r="A37" s="66" t="s">
        <v>247</v>
      </c>
      <c r="C37" s="67"/>
      <c r="D37" s="67" t="s">
        <v>64</v>
      </c>
      <c r="E37" s="68">
        <v>63.78502657169527</v>
      </c>
      <c r="F37" s="70"/>
      <c r="G37" s="97" t="str">
        <f>HYPERLINK("https://upload.wikimedia.org/wikipedia/commons/f/fe/Flag_of_Egypt.svg")</f>
        <v>https://upload.wikimedia.org/wikipedia/commons/f/fe/Flag_of_Egypt.svg</v>
      </c>
      <c r="H37" s="67"/>
      <c r="I37" s="71" t="s">
        <v>247</v>
      </c>
      <c r="J37" s="72"/>
      <c r="K37" s="72" t="s">
        <v>75</v>
      </c>
      <c r="L37" s="51" t="s">
        <v>360</v>
      </c>
      <c r="M37" s="75">
        <v>4.775906628977573</v>
      </c>
      <c r="N37" s="76">
        <v>5251.9658203125</v>
      </c>
      <c r="O37" s="76">
        <v>9347.029296875</v>
      </c>
      <c r="P37" s="77"/>
      <c r="Q37" s="78"/>
      <c r="R37" s="78"/>
      <c r="S37" s="83"/>
      <c r="T37" s="49">
        <v>5</v>
      </c>
      <c r="U37" s="49">
        <v>2</v>
      </c>
      <c r="V37" s="50">
        <v>0.46337</v>
      </c>
      <c r="W37" s="50">
        <v>0.010417</v>
      </c>
      <c r="X37" s="50">
        <v>0.019003</v>
      </c>
      <c r="Y37" s="50">
        <v>0.710855</v>
      </c>
      <c r="Z37" s="50">
        <v>0.4666666666666667</v>
      </c>
      <c r="AA37" s="50">
        <v>0.16666666666666666</v>
      </c>
      <c r="AB37" s="73">
        <v>37</v>
      </c>
      <c r="AC37" s="73"/>
      <c r="AD37" s="74"/>
      <c r="AE37" s="81" t="s">
        <v>279</v>
      </c>
      <c r="AF37" s="81" t="s">
        <v>309</v>
      </c>
      <c r="AG37" s="81" t="s">
        <v>326</v>
      </c>
      <c r="AH37" s="81" t="s">
        <v>360</v>
      </c>
      <c r="AI37" s="81"/>
      <c r="AJ37" s="81">
        <v>0.3414634</v>
      </c>
      <c r="AK37" s="81">
        <v>41</v>
      </c>
      <c r="AL37" s="81"/>
      <c r="AM37" s="81" t="str">
        <f>REPLACE(INDEX(GroupVertices[Group],MATCH(Vertices[[#This Row],[Vertex]],GroupVertices[Vertex],0)),1,1,"")</f>
        <v>2</v>
      </c>
      <c r="AN37" s="49">
        <v>1</v>
      </c>
      <c r="AO37" s="50">
        <v>2.272727272727273</v>
      </c>
      <c r="AP37" s="49">
        <v>0</v>
      </c>
      <c r="AQ37" s="50">
        <v>0</v>
      </c>
      <c r="AR37" s="49">
        <v>0</v>
      </c>
      <c r="AS37" s="50">
        <v>0</v>
      </c>
      <c r="AT37" s="49">
        <v>43</v>
      </c>
      <c r="AU37" s="50">
        <v>97.72727272727273</v>
      </c>
      <c r="AV37" s="49">
        <v>44</v>
      </c>
      <c r="AW37" s="112" t="s">
        <v>1140</v>
      </c>
      <c r="AX37" s="112" t="s">
        <v>1140</v>
      </c>
      <c r="AY37" s="112" t="s">
        <v>1140</v>
      </c>
      <c r="AZ37" s="112" t="s">
        <v>1140</v>
      </c>
      <c r="BA37" s="2"/>
      <c r="BB37" s="3"/>
      <c r="BC37" s="3"/>
      <c r="BD37" s="3"/>
      <c r="BE37" s="3"/>
    </row>
    <row r="38" spans="1:57" ht="41.45" customHeight="1">
      <c r="A38" s="66" t="s">
        <v>248</v>
      </c>
      <c r="C38" s="67"/>
      <c r="D38" s="67" t="s">
        <v>64</v>
      </c>
      <c r="E38" s="68">
        <v>20</v>
      </c>
      <c r="F38" s="70"/>
      <c r="G38" s="97" t="str">
        <f>HYPERLINK("https://upload.wikimedia.org/wikipedia/commons/f/fe/Flag_of_Egypt.svg")</f>
        <v>https://upload.wikimedia.org/wikipedia/commons/f/fe/Flag_of_Egypt.svg</v>
      </c>
      <c r="H38" s="67"/>
      <c r="I38" s="71" t="s">
        <v>248</v>
      </c>
      <c r="J38" s="72"/>
      <c r="K38" s="72" t="s">
        <v>75</v>
      </c>
      <c r="L38" s="51" t="s">
        <v>361</v>
      </c>
      <c r="M38" s="75">
        <v>3.6117943789487645</v>
      </c>
      <c r="N38" s="76">
        <v>4554.291015625</v>
      </c>
      <c r="O38" s="76">
        <v>7957.90966796875</v>
      </c>
      <c r="P38" s="77"/>
      <c r="Q38" s="78"/>
      <c r="R38" s="78"/>
      <c r="S38" s="83"/>
      <c r="T38" s="49">
        <v>5</v>
      </c>
      <c r="U38" s="49">
        <v>1</v>
      </c>
      <c r="V38" s="50">
        <v>0.320513</v>
      </c>
      <c r="W38" s="50">
        <v>0.010309</v>
      </c>
      <c r="X38" s="50">
        <v>0.015746</v>
      </c>
      <c r="Y38" s="50">
        <v>0.620968</v>
      </c>
      <c r="Z38" s="50">
        <v>0.45</v>
      </c>
      <c r="AA38" s="50">
        <v>0.2</v>
      </c>
      <c r="AB38" s="73">
        <v>38</v>
      </c>
      <c r="AC38" s="73"/>
      <c r="AD38" s="74"/>
      <c r="AE38" s="81" t="s">
        <v>279</v>
      </c>
      <c r="AF38" s="81" t="s">
        <v>310</v>
      </c>
      <c r="AG38" s="81" t="s">
        <v>326</v>
      </c>
      <c r="AH38" s="81" t="s">
        <v>361</v>
      </c>
      <c r="AI38" s="81"/>
      <c r="AJ38" s="81">
        <v>0.5597826</v>
      </c>
      <c r="AK38" s="81">
        <v>64</v>
      </c>
      <c r="AL38" s="81"/>
      <c r="AM38" s="81" t="str">
        <f>REPLACE(INDEX(GroupVertices[Group],MATCH(Vertices[[#This Row],[Vertex]],GroupVertices[Vertex],0)),1,1,"")</f>
        <v>2</v>
      </c>
      <c r="AN38" s="49">
        <v>1</v>
      </c>
      <c r="AO38" s="50">
        <v>2</v>
      </c>
      <c r="AP38" s="49">
        <v>1</v>
      </c>
      <c r="AQ38" s="50">
        <v>2</v>
      </c>
      <c r="AR38" s="49">
        <v>0</v>
      </c>
      <c r="AS38" s="50">
        <v>0</v>
      </c>
      <c r="AT38" s="49">
        <v>48</v>
      </c>
      <c r="AU38" s="50">
        <v>96</v>
      </c>
      <c r="AV38" s="49">
        <v>50</v>
      </c>
      <c r="AW38" s="112" t="s">
        <v>1140</v>
      </c>
      <c r="AX38" s="112" t="s">
        <v>1140</v>
      </c>
      <c r="AY38" s="112" t="s">
        <v>1140</v>
      </c>
      <c r="AZ38" s="112" t="s">
        <v>1140</v>
      </c>
      <c r="BA38" s="2"/>
      <c r="BB38" s="3"/>
      <c r="BC38" s="3"/>
      <c r="BD38" s="3"/>
      <c r="BE38" s="3"/>
    </row>
    <row r="39" spans="1:57" ht="41.45" customHeight="1">
      <c r="A39" s="66" t="s">
        <v>249</v>
      </c>
      <c r="C39" s="67"/>
      <c r="D39" s="67" t="s">
        <v>64</v>
      </c>
      <c r="E39" s="68">
        <v>361.13690191309263</v>
      </c>
      <c r="F39" s="70"/>
      <c r="G39" s="97" t="str">
        <f>HYPERLINK("https://upload.wikimedia.org/wikipedia/commons/f/fe/Flag_of_Egypt.svg")</f>
        <v>https://upload.wikimedia.org/wikipedia/commons/f/fe/Flag_of_Egypt.svg</v>
      </c>
      <c r="H39" s="67"/>
      <c r="I39" s="71" t="s">
        <v>249</v>
      </c>
      <c r="J39" s="72"/>
      <c r="K39" s="72" t="s">
        <v>75</v>
      </c>
      <c r="L39" s="71" t="s">
        <v>362</v>
      </c>
      <c r="M39" s="75">
        <v>47.14963490375449</v>
      </c>
      <c r="N39" s="76">
        <v>6176.7861328125</v>
      </c>
      <c r="O39" s="76">
        <v>4625.5556640625</v>
      </c>
      <c r="P39" s="77"/>
      <c r="Q39" s="78"/>
      <c r="R39" s="78"/>
      <c r="S39" s="83"/>
      <c r="T39" s="49">
        <v>7</v>
      </c>
      <c r="U39" s="49">
        <v>5</v>
      </c>
      <c r="V39" s="50">
        <v>5.66337</v>
      </c>
      <c r="W39" s="50">
        <v>0.01087</v>
      </c>
      <c r="X39" s="50">
        <v>0.025425</v>
      </c>
      <c r="Y39" s="50">
        <v>1.089482</v>
      </c>
      <c r="Z39" s="50">
        <v>0.36666666666666664</v>
      </c>
      <c r="AA39" s="50">
        <v>0.2</v>
      </c>
      <c r="AB39" s="73">
        <v>39</v>
      </c>
      <c r="AC39" s="73"/>
      <c r="AD39" s="74"/>
      <c r="AE39" s="81" t="s">
        <v>279</v>
      </c>
      <c r="AF39" s="81" t="s">
        <v>311</v>
      </c>
      <c r="AG39" s="81" t="s">
        <v>326</v>
      </c>
      <c r="AH39" s="81" t="s">
        <v>362</v>
      </c>
      <c r="AI39" s="81"/>
      <c r="AJ39" s="81">
        <v>0.5082443</v>
      </c>
      <c r="AK39" s="81">
        <v>131</v>
      </c>
      <c r="AL39" s="81"/>
      <c r="AM39" s="81" t="str">
        <f>REPLACE(INDEX(GroupVertices[Group],MATCH(Vertices[[#This Row],[Vertex]],GroupVertices[Vertex],0)),1,1,"")</f>
        <v>2</v>
      </c>
      <c r="AN39" s="49">
        <v>3</v>
      </c>
      <c r="AO39" s="50">
        <v>2.4</v>
      </c>
      <c r="AP39" s="49">
        <v>2</v>
      </c>
      <c r="AQ39" s="50">
        <v>1.6</v>
      </c>
      <c r="AR39" s="49">
        <v>0</v>
      </c>
      <c r="AS39" s="50">
        <v>0</v>
      </c>
      <c r="AT39" s="49">
        <v>120</v>
      </c>
      <c r="AU39" s="50">
        <v>96</v>
      </c>
      <c r="AV39" s="49">
        <v>125</v>
      </c>
      <c r="AW39" s="112" t="s">
        <v>1140</v>
      </c>
      <c r="AX39" s="112" t="s">
        <v>1140</v>
      </c>
      <c r="AY39" s="112" t="s">
        <v>1140</v>
      </c>
      <c r="AZ39" s="112" t="s">
        <v>1140</v>
      </c>
      <c r="BA39" s="2"/>
      <c r="BB39" s="3"/>
      <c r="BC39" s="3"/>
      <c r="BD39" s="3"/>
      <c r="BE39" s="3"/>
    </row>
    <row r="40" spans="1:57" ht="41.45" customHeight="1">
      <c r="A40" s="66" t="s">
        <v>261</v>
      </c>
      <c r="C40" s="67"/>
      <c r="D40" s="67" t="s">
        <v>64</v>
      </c>
      <c r="E40" s="68"/>
      <c r="F40" s="70"/>
      <c r="G40" s="97" t="str">
        <f>HYPERLINK("https://upload.wikimedia.org/wikipedia/commons/3/3b/Egyptian_constitutional_referendum_2014.svg")</f>
        <v>https://upload.wikimedia.org/wikipedia/commons/3/3b/Egyptian_constitutional_referendum_2014.svg</v>
      </c>
      <c r="H40" s="67"/>
      <c r="I40" s="71" t="s">
        <v>261</v>
      </c>
      <c r="J40" s="72"/>
      <c r="K40" s="72" t="s">
        <v>75</v>
      </c>
      <c r="L40" s="71" t="s">
        <v>363</v>
      </c>
      <c r="M40" s="75">
        <v>1</v>
      </c>
      <c r="N40" s="76">
        <v>2731.359130859375</v>
      </c>
      <c r="O40" s="76">
        <v>958.2146606445312</v>
      </c>
      <c r="P40" s="77"/>
      <c r="Q40" s="78"/>
      <c r="R40" s="78"/>
      <c r="S40" s="83"/>
      <c r="T40" s="49">
        <v>3</v>
      </c>
      <c r="U40" s="49">
        <v>0</v>
      </c>
      <c r="V40" s="50">
        <v>0</v>
      </c>
      <c r="W40" s="50">
        <v>0.010101</v>
      </c>
      <c r="X40" s="50">
        <v>0.012058</v>
      </c>
      <c r="Y40" s="50">
        <v>0.438319</v>
      </c>
      <c r="Z40" s="50">
        <v>0.6666666666666666</v>
      </c>
      <c r="AA40" s="50">
        <v>0</v>
      </c>
      <c r="AB40" s="73">
        <v>40</v>
      </c>
      <c r="AC40" s="73"/>
      <c r="AD40" s="74"/>
      <c r="AE40" s="81" t="s">
        <v>279</v>
      </c>
      <c r="AF40" s="81" t="s">
        <v>312</v>
      </c>
      <c r="AG40" s="81" t="s">
        <v>326</v>
      </c>
      <c r="AH40" s="81" t="s">
        <v>363</v>
      </c>
      <c r="AI40" s="81"/>
      <c r="AJ40" s="81">
        <v>0</v>
      </c>
      <c r="AK40" s="81">
        <v>1</v>
      </c>
      <c r="AL40" s="81"/>
      <c r="AM40" s="81" t="str">
        <f>REPLACE(INDEX(GroupVertices[Group],MATCH(Vertices[[#This Row],[Vertex]],GroupVertices[Vertex],0)),1,1,"")</f>
        <v>1</v>
      </c>
      <c r="AN40" s="49">
        <v>0</v>
      </c>
      <c r="AO40" s="50">
        <v>0</v>
      </c>
      <c r="AP40" s="49">
        <v>0</v>
      </c>
      <c r="AQ40" s="50">
        <v>0</v>
      </c>
      <c r="AR40" s="49">
        <v>0</v>
      </c>
      <c r="AS40" s="50">
        <v>0</v>
      </c>
      <c r="AT40" s="49">
        <v>37</v>
      </c>
      <c r="AU40" s="50">
        <v>100</v>
      </c>
      <c r="AV40" s="49">
        <v>37</v>
      </c>
      <c r="AW40" s="49"/>
      <c r="AX40" s="49"/>
      <c r="AY40" s="49"/>
      <c r="AZ40" s="49"/>
      <c r="BA40" s="2"/>
      <c r="BB40" s="3"/>
      <c r="BC40" s="3"/>
      <c r="BD40" s="3"/>
      <c r="BE40" s="3"/>
    </row>
    <row r="41" spans="1:57" ht="41.45" customHeight="1">
      <c r="A41" s="66" t="s">
        <v>228</v>
      </c>
      <c r="C41" s="67"/>
      <c r="D41" s="67" t="s">
        <v>64</v>
      </c>
      <c r="E41" s="68"/>
      <c r="F41" s="70"/>
      <c r="G41" s="97" t="str">
        <f>HYPERLINK("https://upload.wikimedia.org/wikipedia/commons/7/71/Coptic_cross.svg")</f>
        <v>https://upload.wikimedia.org/wikipedia/commons/7/71/Coptic_cross.svg</v>
      </c>
      <c r="H41" s="67"/>
      <c r="I41" s="71" t="s">
        <v>228</v>
      </c>
      <c r="J41" s="72"/>
      <c r="K41" s="72" t="s">
        <v>75</v>
      </c>
      <c r="L41" s="71" t="s">
        <v>364</v>
      </c>
      <c r="M41" s="75">
        <v>1</v>
      </c>
      <c r="N41" s="76">
        <v>6364.12939453125</v>
      </c>
      <c r="O41" s="76">
        <v>4049.410400390625</v>
      </c>
      <c r="P41" s="77"/>
      <c r="Q41" s="78"/>
      <c r="R41" s="78"/>
      <c r="S41" s="83"/>
      <c r="T41" s="49">
        <v>2</v>
      </c>
      <c r="U41" s="49">
        <v>2</v>
      </c>
      <c r="V41" s="50">
        <v>0</v>
      </c>
      <c r="W41" s="50">
        <v>0.010101</v>
      </c>
      <c r="X41" s="50">
        <v>0.009643</v>
      </c>
      <c r="Y41" s="50">
        <v>0.438526</v>
      </c>
      <c r="Z41" s="50">
        <v>0.6666666666666666</v>
      </c>
      <c r="AA41" s="50">
        <v>0.3333333333333333</v>
      </c>
      <c r="AB41" s="73">
        <v>41</v>
      </c>
      <c r="AC41" s="73"/>
      <c r="AD41" s="74"/>
      <c r="AE41" s="81" t="s">
        <v>279</v>
      </c>
      <c r="AF41" s="81" t="s">
        <v>313</v>
      </c>
      <c r="AG41" s="81" t="s">
        <v>326</v>
      </c>
      <c r="AH41" s="81" t="s">
        <v>364</v>
      </c>
      <c r="AI41" s="81"/>
      <c r="AJ41" s="81">
        <v>0.4675052</v>
      </c>
      <c r="AK41" s="81">
        <v>212</v>
      </c>
      <c r="AL41" s="81"/>
      <c r="AM41" s="81" t="str">
        <f>REPLACE(INDEX(GroupVertices[Group],MATCH(Vertices[[#This Row],[Vertex]],GroupVertices[Vertex],0)),1,1,"")</f>
        <v>3</v>
      </c>
      <c r="AN41" s="49">
        <v>0</v>
      </c>
      <c r="AO41" s="50">
        <v>0</v>
      </c>
      <c r="AP41" s="49">
        <v>0</v>
      </c>
      <c r="AQ41" s="50">
        <v>0</v>
      </c>
      <c r="AR41" s="49">
        <v>0</v>
      </c>
      <c r="AS41" s="50">
        <v>0</v>
      </c>
      <c r="AT41" s="49">
        <v>13</v>
      </c>
      <c r="AU41" s="50">
        <v>100</v>
      </c>
      <c r="AV41" s="49">
        <v>13</v>
      </c>
      <c r="AW41" s="112" t="s">
        <v>1140</v>
      </c>
      <c r="AX41" s="112" t="s">
        <v>1140</v>
      </c>
      <c r="AY41" s="112" t="s">
        <v>1140</v>
      </c>
      <c r="AZ41" s="112" t="s">
        <v>1140</v>
      </c>
      <c r="BA41" s="2"/>
      <c r="BB41" s="3"/>
      <c r="BC41" s="3"/>
      <c r="BD41" s="3"/>
      <c r="BE41" s="3"/>
    </row>
    <row r="42" spans="1:57" ht="41.45" customHeight="1">
      <c r="A42" s="66" t="s">
        <v>229</v>
      </c>
      <c r="C42" s="67"/>
      <c r="D42" s="67" t="s">
        <v>64</v>
      </c>
      <c r="E42" s="68"/>
      <c r="F42" s="70"/>
      <c r="G42" s="97" t="str">
        <f>HYPERLINK("https://upload.wikimedia.org/wikipedia/commons/e/e7/Egypt_adm_location_map.svg")</f>
        <v>https://upload.wikimedia.org/wikipedia/commons/e/e7/Egypt_adm_location_map.svg</v>
      </c>
      <c r="H42" s="67"/>
      <c r="I42" s="71" t="s">
        <v>229</v>
      </c>
      <c r="J42" s="72"/>
      <c r="K42" s="72" t="s">
        <v>75</v>
      </c>
      <c r="L42" s="51" t="s">
        <v>365</v>
      </c>
      <c r="M42" s="75">
        <v>1</v>
      </c>
      <c r="N42" s="76">
        <v>5063.67626953125</v>
      </c>
      <c r="O42" s="76">
        <v>3813.969970703125</v>
      </c>
      <c r="P42" s="77"/>
      <c r="Q42" s="78"/>
      <c r="R42" s="78"/>
      <c r="S42" s="83"/>
      <c r="T42" s="49">
        <v>2</v>
      </c>
      <c r="U42" s="49">
        <v>1</v>
      </c>
      <c r="V42" s="50">
        <v>0</v>
      </c>
      <c r="W42" s="50">
        <v>0.010101</v>
      </c>
      <c r="X42" s="50">
        <v>0.010319</v>
      </c>
      <c r="Y42" s="50">
        <v>0.433182</v>
      </c>
      <c r="Z42" s="50">
        <v>0.6666666666666666</v>
      </c>
      <c r="AA42" s="50">
        <v>0</v>
      </c>
      <c r="AB42" s="73">
        <v>42</v>
      </c>
      <c r="AC42" s="73"/>
      <c r="AD42" s="74"/>
      <c r="AE42" s="81" t="s">
        <v>279</v>
      </c>
      <c r="AF42" s="81" t="s">
        <v>314</v>
      </c>
      <c r="AG42" s="81" t="s">
        <v>326</v>
      </c>
      <c r="AH42" s="81" t="s">
        <v>365</v>
      </c>
      <c r="AI42" s="81"/>
      <c r="AJ42" s="81">
        <v>0.3285867</v>
      </c>
      <c r="AK42" s="81">
        <v>500</v>
      </c>
      <c r="AL42" s="81"/>
      <c r="AM42" s="81" t="str">
        <f>REPLACE(INDEX(GroupVertices[Group],MATCH(Vertices[[#This Row],[Vertex]],GroupVertices[Vertex],0)),1,1,"")</f>
        <v>3</v>
      </c>
      <c r="AN42" s="49">
        <v>1</v>
      </c>
      <c r="AO42" s="50">
        <v>0.7142857142857143</v>
      </c>
      <c r="AP42" s="49">
        <v>1</v>
      </c>
      <c r="AQ42" s="50">
        <v>0.7142857142857143</v>
      </c>
      <c r="AR42" s="49">
        <v>0</v>
      </c>
      <c r="AS42" s="50">
        <v>0</v>
      </c>
      <c r="AT42" s="49">
        <v>138</v>
      </c>
      <c r="AU42" s="50">
        <v>98.57142857142857</v>
      </c>
      <c r="AV42" s="49">
        <v>140</v>
      </c>
      <c r="AW42" s="112" t="s">
        <v>1140</v>
      </c>
      <c r="AX42" s="112" t="s">
        <v>1140</v>
      </c>
      <c r="AY42" s="112" t="s">
        <v>1140</v>
      </c>
      <c r="AZ42" s="112" t="s">
        <v>1140</v>
      </c>
      <c r="BA42" s="2"/>
      <c r="BB42" s="3"/>
      <c r="BC42" s="3"/>
      <c r="BD42" s="3"/>
      <c r="BE42" s="3"/>
    </row>
    <row r="43" spans="1:57" ht="41.45" customHeight="1">
      <c r="A43" s="66" t="s">
        <v>262</v>
      </c>
      <c r="C43" s="67"/>
      <c r="D43" s="67" t="s">
        <v>64</v>
      </c>
      <c r="E43" s="68"/>
      <c r="F43" s="70"/>
      <c r="G43" s="97" t="str">
        <f>HYPERLINK("https://upload.wikimedia.org/wikipedia/en/thumb/8/80/Wikipedia-logo-v2.svg/1024px-Wikipedia-logo-v2.svg.png")</f>
        <v>https://upload.wikimedia.org/wikipedia/en/thumb/8/80/Wikipedia-logo-v2.svg/1024px-Wikipedia-logo-v2.svg.png</v>
      </c>
      <c r="H43" s="67"/>
      <c r="I43" s="71" t="s">
        <v>262</v>
      </c>
      <c r="J43" s="72"/>
      <c r="K43" s="72" t="s">
        <v>75</v>
      </c>
      <c r="L43" s="71"/>
      <c r="M43" s="75">
        <v>1</v>
      </c>
      <c r="N43" s="76">
        <v>1385.229248046875</v>
      </c>
      <c r="O43" s="76">
        <v>146.66452026367188</v>
      </c>
      <c r="P43" s="77"/>
      <c r="Q43" s="78"/>
      <c r="R43" s="78"/>
      <c r="S43" s="83"/>
      <c r="T43" s="49">
        <v>1</v>
      </c>
      <c r="U43" s="49">
        <v>0</v>
      </c>
      <c r="V43" s="50">
        <v>0</v>
      </c>
      <c r="W43" s="50">
        <v>0.009901</v>
      </c>
      <c r="X43" s="50">
        <v>0.004586</v>
      </c>
      <c r="Y43" s="50">
        <v>0.253407</v>
      </c>
      <c r="Z43" s="50">
        <v>0</v>
      </c>
      <c r="AA43" s="50">
        <v>0</v>
      </c>
      <c r="AB43" s="73">
        <v>43</v>
      </c>
      <c r="AC43" s="73"/>
      <c r="AD43" s="74"/>
      <c r="AE43" s="81" t="s">
        <v>279</v>
      </c>
      <c r="AF43" s="81" t="s">
        <v>315</v>
      </c>
      <c r="AG43" s="81" t="s">
        <v>326</v>
      </c>
      <c r="AH43" s="81"/>
      <c r="AI43" s="81"/>
      <c r="AJ43" s="81" t="s">
        <v>371</v>
      </c>
      <c r="AK43" s="81">
        <v>0</v>
      </c>
      <c r="AL43" s="81"/>
      <c r="AM43" s="81" t="str">
        <f>REPLACE(INDEX(GroupVertices[Group],MATCH(Vertices[[#This Row],[Vertex]],GroupVertices[Vertex],0)),1,1,"")</f>
        <v>1</v>
      </c>
      <c r="AN43" s="49"/>
      <c r="AO43" s="50"/>
      <c r="AP43" s="49"/>
      <c r="AQ43" s="50"/>
      <c r="AR43" s="49"/>
      <c r="AS43" s="50"/>
      <c r="AT43" s="49"/>
      <c r="AU43" s="50"/>
      <c r="AV43" s="49"/>
      <c r="AW43" s="49"/>
      <c r="AX43" s="49"/>
      <c r="AY43" s="49"/>
      <c r="AZ43" s="49"/>
      <c r="BA43" s="2"/>
      <c r="BB43" s="3"/>
      <c r="BC43" s="3"/>
      <c r="BD43" s="3"/>
      <c r="BE43" s="3"/>
    </row>
    <row r="44" spans="1:57" ht="41.45" customHeight="1">
      <c r="A44" s="66" t="s">
        <v>263</v>
      </c>
      <c r="C44" s="67"/>
      <c r="D44" s="67" t="s">
        <v>64</v>
      </c>
      <c r="E44" s="68"/>
      <c r="F44" s="70"/>
      <c r="G44" s="97" t="str">
        <f>HYPERLINK("https://upload.wikimedia.org/wikipedia/en/thumb/8/80/Wikipedia-logo-v2.svg/1024px-Wikipedia-logo-v2.svg.png")</f>
        <v>https://upload.wikimedia.org/wikipedia/en/thumb/8/80/Wikipedia-logo-v2.svg/1024px-Wikipedia-logo-v2.svg.png</v>
      </c>
      <c r="H44" s="67"/>
      <c r="I44" s="71" t="s">
        <v>263</v>
      </c>
      <c r="J44" s="72"/>
      <c r="K44" s="72" t="s">
        <v>75</v>
      </c>
      <c r="L44" s="71"/>
      <c r="M44" s="75">
        <v>1</v>
      </c>
      <c r="N44" s="76">
        <v>2294.149169921875</v>
      </c>
      <c r="O44" s="76">
        <v>9852.3359375</v>
      </c>
      <c r="P44" s="77"/>
      <c r="Q44" s="78"/>
      <c r="R44" s="78"/>
      <c r="S44" s="83"/>
      <c r="T44" s="49">
        <v>1</v>
      </c>
      <c r="U44" s="49">
        <v>0</v>
      </c>
      <c r="V44" s="50">
        <v>0</v>
      </c>
      <c r="W44" s="50">
        <v>0.009901</v>
      </c>
      <c r="X44" s="50">
        <v>0.004586</v>
      </c>
      <c r="Y44" s="50">
        <v>0.253407</v>
      </c>
      <c r="Z44" s="50">
        <v>0</v>
      </c>
      <c r="AA44" s="50">
        <v>0</v>
      </c>
      <c r="AB44" s="73">
        <v>44</v>
      </c>
      <c r="AC44" s="73"/>
      <c r="AD44" s="74"/>
      <c r="AE44" s="81" t="s">
        <v>279</v>
      </c>
      <c r="AF44" s="81" t="s">
        <v>316</v>
      </c>
      <c r="AG44" s="81" t="s">
        <v>326</v>
      </c>
      <c r="AH44" s="81"/>
      <c r="AI44" s="81"/>
      <c r="AJ44" s="81" t="s">
        <v>371</v>
      </c>
      <c r="AK44" s="81">
        <v>0</v>
      </c>
      <c r="AL44" s="81"/>
      <c r="AM44" s="81" t="str">
        <f>REPLACE(INDEX(GroupVertices[Group],MATCH(Vertices[[#This Row],[Vertex]],GroupVertices[Vertex],0)),1,1,"")</f>
        <v>1</v>
      </c>
      <c r="AN44" s="49"/>
      <c r="AO44" s="50"/>
      <c r="AP44" s="49"/>
      <c r="AQ44" s="50"/>
      <c r="AR44" s="49"/>
      <c r="AS44" s="50"/>
      <c r="AT44" s="49"/>
      <c r="AU44" s="50"/>
      <c r="AV44" s="49"/>
      <c r="AW44" s="49"/>
      <c r="AX44" s="49"/>
      <c r="AY44" s="49"/>
      <c r="AZ44" s="49"/>
      <c r="BA44" s="2"/>
      <c r="BB44" s="3"/>
      <c r="BC44" s="3"/>
      <c r="BD44" s="3"/>
      <c r="BE44" s="3"/>
    </row>
    <row r="45" spans="1:57" ht="41.45" customHeight="1">
      <c r="A45" s="66" t="s">
        <v>233</v>
      </c>
      <c r="C45" s="67"/>
      <c r="D45" s="67" t="s">
        <v>64</v>
      </c>
      <c r="E45" s="68">
        <v>601.9778878595149</v>
      </c>
      <c r="F45" s="70"/>
      <c r="G45" s="97" t="str">
        <f>HYPERLINK("https://upload.wikimedia.org/wikipedia/commons/a/a6/Coat_of_arms_of_Egypt_%28Official%29.svg")</f>
        <v>https://upload.wikimedia.org/wikipedia/commons/a/a6/Coat_of_arms_of_Egypt_%28Official%29.svg</v>
      </c>
      <c r="H45" s="67"/>
      <c r="I45" s="71" t="s">
        <v>233</v>
      </c>
      <c r="J45" s="72"/>
      <c r="K45" s="72" t="s">
        <v>75</v>
      </c>
      <c r="L45" s="71" t="s">
        <v>366</v>
      </c>
      <c r="M45" s="75">
        <v>351.5145513264502</v>
      </c>
      <c r="N45" s="76">
        <v>5950.14990234375</v>
      </c>
      <c r="O45" s="76">
        <v>7842.203125</v>
      </c>
      <c r="P45" s="77"/>
      <c r="Q45" s="78"/>
      <c r="R45" s="78"/>
      <c r="S45" s="83"/>
      <c r="T45" s="49">
        <v>3</v>
      </c>
      <c r="U45" s="49">
        <v>15</v>
      </c>
      <c r="V45" s="50">
        <v>43.014286</v>
      </c>
      <c r="W45" s="50">
        <v>0.011765</v>
      </c>
      <c r="X45" s="50">
        <v>0.03222</v>
      </c>
      <c r="Y45" s="50">
        <v>1.836971</v>
      </c>
      <c r="Z45" s="50">
        <v>0.19852941176470587</v>
      </c>
      <c r="AA45" s="50">
        <v>0.058823529411764705</v>
      </c>
      <c r="AB45" s="73">
        <v>45</v>
      </c>
      <c r="AC45" s="73"/>
      <c r="AD45" s="74"/>
      <c r="AE45" s="81" t="s">
        <v>279</v>
      </c>
      <c r="AF45" s="81" t="s">
        <v>317</v>
      </c>
      <c r="AG45" s="81" t="s">
        <v>326</v>
      </c>
      <c r="AH45" s="81" t="s">
        <v>366</v>
      </c>
      <c r="AI45" s="81"/>
      <c r="AJ45" s="81">
        <v>0.5280612</v>
      </c>
      <c r="AK45" s="81">
        <v>112</v>
      </c>
      <c r="AL45" s="81"/>
      <c r="AM45" s="81" t="str">
        <f>REPLACE(INDEX(GroupVertices[Group],MATCH(Vertices[[#This Row],[Vertex]],GroupVertices[Vertex],0)),1,1,"")</f>
        <v>2</v>
      </c>
      <c r="AN45" s="49">
        <v>0</v>
      </c>
      <c r="AO45" s="50">
        <v>0</v>
      </c>
      <c r="AP45" s="49">
        <v>0</v>
      </c>
      <c r="AQ45" s="50">
        <v>0</v>
      </c>
      <c r="AR45" s="49">
        <v>0</v>
      </c>
      <c r="AS45" s="50">
        <v>0</v>
      </c>
      <c r="AT45" s="49">
        <v>21</v>
      </c>
      <c r="AU45" s="50">
        <v>100</v>
      </c>
      <c r="AV45" s="49">
        <v>21</v>
      </c>
      <c r="AW45" s="112" t="s">
        <v>1140</v>
      </c>
      <c r="AX45" s="112" t="s">
        <v>1140</v>
      </c>
      <c r="AY45" s="112" t="s">
        <v>1140</v>
      </c>
      <c r="AZ45" s="112" t="s">
        <v>1140</v>
      </c>
      <c r="BA45" s="2"/>
      <c r="BB45" s="3"/>
      <c r="BC45" s="3"/>
      <c r="BD45" s="3"/>
      <c r="BE45" s="3"/>
    </row>
    <row r="46" spans="1:57" ht="41.45" customHeight="1">
      <c r="A46" s="66" t="s">
        <v>264</v>
      </c>
      <c r="C46" s="67"/>
      <c r="D46" s="67" t="s">
        <v>64</v>
      </c>
      <c r="E46" s="68">
        <v>189.3317043179793</v>
      </c>
      <c r="F46" s="70"/>
      <c r="G46" s="97" t="str">
        <f>HYPERLINK("https://upload.wikimedia.org/wikipedia/commons/e/ef/Tahrir_Square_during_8_February_2011.jpg")</f>
        <v>https://upload.wikimedia.org/wikipedia/commons/e/ef/Tahrir_Square_during_8_February_2011.jpg</v>
      </c>
      <c r="H46" s="67"/>
      <c r="I46" s="71" t="s">
        <v>264</v>
      </c>
      <c r="J46" s="72"/>
      <c r="K46" s="72" t="s">
        <v>75</v>
      </c>
      <c r="L46" s="71" t="s">
        <v>367</v>
      </c>
      <c r="M46" s="75">
        <v>11.86505581572945</v>
      </c>
      <c r="N46" s="76">
        <v>3279.0927734375</v>
      </c>
      <c r="O46" s="76">
        <v>3745.4267578125</v>
      </c>
      <c r="P46" s="77"/>
      <c r="Q46" s="78"/>
      <c r="R46" s="78"/>
      <c r="S46" s="83"/>
      <c r="T46" s="49">
        <v>5</v>
      </c>
      <c r="U46" s="49">
        <v>0</v>
      </c>
      <c r="V46" s="50">
        <v>1.333333</v>
      </c>
      <c r="W46" s="50">
        <v>0.010309</v>
      </c>
      <c r="X46" s="50">
        <v>0.01335</v>
      </c>
      <c r="Y46" s="50">
        <v>0.64287</v>
      </c>
      <c r="Z46" s="50">
        <v>0.5</v>
      </c>
      <c r="AA46" s="50">
        <v>0</v>
      </c>
      <c r="AB46" s="73">
        <v>46</v>
      </c>
      <c r="AC46" s="73"/>
      <c r="AD46" s="74"/>
      <c r="AE46" s="81" t="s">
        <v>279</v>
      </c>
      <c r="AF46" s="81" t="s">
        <v>318</v>
      </c>
      <c r="AG46" s="81" t="s">
        <v>326</v>
      </c>
      <c r="AH46" s="81" t="s">
        <v>367</v>
      </c>
      <c r="AI46" s="81"/>
      <c r="AJ46" s="81">
        <v>0</v>
      </c>
      <c r="AK46" s="81">
        <v>2</v>
      </c>
      <c r="AL46" s="81"/>
      <c r="AM46" s="81" t="str">
        <f>REPLACE(INDEX(GroupVertices[Group],MATCH(Vertices[[#This Row],[Vertex]],GroupVertices[Vertex],0)),1,1,"")</f>
        <v>1</v>
      </c>
      <c r="AN46" s="49">
        <v>13</v>
      </c>
      <c r="AO46" s="50">
        <v>2.5390625</v>
      </c>
      <c r="AP46" s="49">
        <v>26</v>
      </c>
      <c r="AQ46" s="50">
        <v>5.078125</v>
      </c>
      <c r="AR46" s="49">
        <v>0</v>
      </c>
      <c r="AS46" s="50">
        <v>0</v>
      </c>
      <c r="AT46" s="49">
        <v>473</v>
      </c>
      <c r="AU46" s="50">
        <v>92.3828125</v>
      </c>
      <c r="AV46" s="49">
        <v>512</v>
      </c>
      <c r="AW46" s="49"/>
      <c r="AX46" s="49"/>
      <c r="AY46" s="49"/>
      <c r="AZ46" s="49"/>
      <c r="BA46" s="2"/>
      <c r="BB46" s="3"/>
      <c r="BC46" s="3"/>
      <c r="BD46" s="3"/>
      <c r="BE46" s="3"/>
    </row>
    <row r="47" spans="1:57" ht="41.45" customHeight="1">
      <c r="A47" s="66" t="s">
        <v>236</v>
      </c>
      <c r="C47" s="67"/>
      <c r="D47" s="67" t="s">
        <v>64</v>
      </c>
      <c r="E47" s="68"/>
      <c r="F47" s="70"/>
      <c r="G47" s="97" t="str">
        <f>HYPERLINK("https://upload.wikimedia.org/wikipedia/en/thumb/8/80/Wikipedia-logo-v2.svg/1024px-Wikipedia-logo-v2.svg.png")</f>
        <v>https://upload.wikimedia.org/wikipedia/en/thumb/8/80/Wikipedia-logo-v2.svg/1024px-Wikipedia-logo-v2.svg.png</v>
      </c>
      <c r="H47" s="67"/>
      <c r="I47" s="71" t="s">
        <v>236</v>
      </c>
      <c r="J47" s="72"/>
      <c r="K47" s="72" t="s">
        <v>75</v>
      </c>
      <c r="L47" s="51" t="s">
        <v>356</v>
      </c>
      <c r="M47" s="75">
        <v>1</v>
      </c>
      <c r="N47" s="76">
        <v>9011.87109375</v>
      </c>
      <c r="O47" s="76">
        <v>1508.1517333984375</v>
      </c>
      <c r="P47" s="77"/>
      <c r="Q47" s="78"/>
      <c r="R47" s="78"/>
      <c r="S47" s="83"/>
      <c r="T47" s="49">
        <v>2</v>
      </c>
      <c r="U47" s="49">
        <v>1</v>
      </c>
      <c r="V47" s="50">
        <v>0</v>
      </c>
      <c r="W47" s="50">
        <v>0.010101</v>
      </c>
      <c r="X47" s="50">
        <v>0.010442</v>
      </c>
      <c r="Y47" s="50">
        <v>0.445302</v>
      </c>
      <c r="Z47" s="50">
        <v>0.5</v>
      </c>
      <c r="AA47" s="50">
        <v>0</v>
      </c>
      <c r="AB47" s="73">
        <v>47</v>
      </c>
      <c r="AC47" s="73"/>
      <c r="AD47" s="74"/>
      <c r="AE47" s="81" t="s">
        <v>279</v>
      </c>
      <c r="AF47" s="99" t="str">
        <f>HYPERLINK("http://en.wikipedia.org/wiki/Tagammu")</f>
        <v>http://en.wikipedia.org/wiki/Tagammu</v>
      </c>
      <c r="AG47" s="81" t="s">
        <v>326</v>
      </c>
      <c r="AH47" s="81" t="s">
        <v>356</v>
      </c>
      <c r="AI47" s="81"/>
      <c r="AJ47" s="81">
        <v>0</v>
      </c>
      <c r="AK47" s="81">
        <v>2</v>
      </c>
      <c r="AL47" s="81"/>
      <c r="AM47" s="81" t="str">
        <f>REPLACE(INDEX(GroupVertices[Group],MATCH(Vertices[[#This Row],[Vertex]],GroupVertices[Vertex],0)),1,1,"")</f>
        <v>5</v>
      </c>
      <c r="AN47" s="49">
        <v>4</v>
      </c>
      <c r="AO47" s="50">
        <v>3.6363636363636362</v>
      </c>
      <c r="AP47" s="49">
        <v>2</v>
      </c>
      <c r="AQ47" s="50">
        <v>1.8181818181818181</v>
      </c>
      <c r="AR47" s="49">
        <v>0</v>
      </c>
      <c r="AS47" s="50">
        <v>0</v>
      </c>
      <c r="AT47" s="49">
        <v>104</v>
      </c>
      <c r="AU47" s="50">
        <v>94.54545454545455</v>
      </c>
      <c r="AV47" s="49">
        <v>110</v>
      </c>
      <c r="AW47" s="112" t="s">
        <v>1140</v>
      </c>
      <c r="AX47" s="112" t="s">
        <v>1140</v>
      </c>
      <c r="AY47" s="112" t="s">
        <v>1140</v>
      </c>
      <c r="AZ47" s="112" t="s">
        <v>1140</v>
      </c>
      <c r="BA47" s="2"/>
      <c r="BB47" s="3"/>
      <c r="BC47" s="3"/>
      <c r="BD47" s="3"/>
      <c r="BE47" s="3"/>
    </row>
    <row r="48" spans="1:57" ht="41.45" customHeight="1">
      <c r="A48" s="66" t="s">
        <v>238</v>
      </c>
      <c r="C48" s="67"/>
      <c r="D48" s="67" t="s">
        <v>64</v>
      </c>
      <c r="E48" s="68"/>
      <c r="F48" s="70"/>
      <c r="G48" s="97" t="str">
        <f>HYPERLINK("https://upload.wikimedia.org/wikipedia/en/thumb/8/80/Wikipedia-logo-v2.svg/1024px-Wikipedia-logo-v2.svg.png")</f>
        <v>https://upload.wikimedia.org/wikipedia/en/thumb/8/80/Wikipedia-logo-v2.svg/1024px-Wikipedia-logo-v2.svg.png</v>
      </c>
      <c r="H48" s="67"/>
      <c r="I48" s="71" t="s">
        <v>238</v>
      </c>
      <c r="J48" s="72"/>
      <c r="K48" s="72" t="s">
        <v>75</v>
      </c>
      <c r="L48" s="71" t="s">
        <v>335</v>
      </c>
      <c r="M48" s="75">
        <v>1</v>
      </c>
      <c r="N48" s="76">
        <v>7839.54296875</v>
      </c>
      <c r="O48" s="76">
        <v>9852.3359375</v>
      </c>
      <c r="P48" s="77"/>
      <c r="Q48" s="78"/>
      <c r="R48" s="78"/>
      <c r="S48" s="83"/>
      <c r="T48" s="49">
        <v>3</v>
      </c>
      <c r="U48" s="49">
        <v>1</v>
      </c>
      <c r="V48" s="50">
        <v>0</v>
      </c>
      <c r="W48" s="50">
        <v>0.010204</v>
      </c>
      <c r="X48" s="50">
        <v>0.012627</v>
      </c>
      <c r="Y48" s="50">
        <v>0.536031</v>
      </c>
      <c r="Z48" s="50">
        <v>0.5833333333333334</v>
      </c>
      <c r="AA48" s="50">
        <v>0</v>
      </c>
      <c r="AB48" s="73">
        <v>48</v>
      </c>
      <c r="AC48" s="73"/>
      <c r="AD48" s="74"/>
      <c r="AE48" s="81" t="s">
        <v>279</v>
      </c>
      <c r="AF48" s="81" t="s">
        <v>319</v>
      </c>
      <c r="AG48" s="81" t="s">
        <v>326</v>
      </c>
      <c r="AH48" s="81" t="s">
        <v>335</v>
      </c>
      <c r="AI48" s="81"/>
      <c r="AJ48" s="81">
        <v>0</v>
      </c>
      <c r="AK48" s="81">
        <v>2</v>
      </c>
      <c r="AL48" s="81"/>
      <c r="AM48" s="81" t="str">
        <f>REPLACE(INDEX(GroupVertices[Group],MATCH(Vertices[[#This Row],[Vertex]],GroupVertices[Vertex],0)),1,1,"")</f>
        <v>2</v>
      </c>
      <c r="AN48" s="49">
        <v>1</v>
      </c>
      <c r="AO48" s="50">
        <v>1.694915254237288</v>
      </c>
      <c r="AP48" s="49">
        <v>0</v>
      </c>
      <c r="AQ48" s="50">
        <v>0</v>
      </c>
      <c r="AR48" s="49">
        <v>0</v>
      </c>
      <c r="AS48" s="50">
        <v>0</v>
      </c>
      <c r="AT48" s="49">
        <v>58</v>
      </c>
      <c r="AU48" s="50">
        <v>98.30508474576271</v>
      </c>
      <c r="AV48" s="49">
        <v>59</v>
      </c>
      <c r="AW48" s="112" t="s">
        <v>1140</v>
      </c>
      <c r="AX48" s="112" t="s">
        <v>1140</v>
      </c>
      <c r="AY48" s="112" t="s">
        <v>1140</v>
      </c>
      <c r="AZ48" s="112" t="s">
        <v>1140</v>
      </c>
      <c r="BA48" s="2"/>
      <c r="BB48" s="3"/>
      <c r="BC48" s="3"/>
      <c r="BD48" s="3"/>
      <c r="BE48" s="3"/>
    </row>
    <row r="49" spans="1:57" ht="41.45" customHeight="1">
      <c r="A49" s="66" t="s">
        <v>245</v>
      </c>
      <c r="C49" s="67"/>
      <c r="D49" s="67" t="s">
        <v>64</v>
      </c>
      <c r="E49" s="68"/>
      <c r="F49" s="70"/>
      <c r="G49" s="97" t="str">
        <f>HYPERLINK("https://upload.wikimedia.org/wikipedia/en/thumb/8/80/Wikipedia-logo-v2.svg/1024px-Wikipedia-logo-v2.svg.png")</f>
        <v>https://upload.wikimedia.org/wikipedia/en/thumb/8/80/Wikipedia-logo-v2.svg/1024px-Wikipedia-logo-v2.svg.png</v>
      </c>
      <c r="H49" s="67"/>
      <c r="I49" s="71" t="s">
        <v>245</v>
      </c>
      <c r="J49" s="72"/>
      <c r="K49" s="72" t="s">
        <v>75</v>
      </c>
      <c r="L49" s="51" t="s">
        <v>355</v>
      </c>
      <c r="M49" s="75">
        <v>1</v>
      </c>
      <c r="N49" s="76">
        <v>3884.65673828125</v>
      </c>
      <c r="O49" s="76">
        <v>6192.24609375</v>
      </c>
      <c r="P49" s="77"/>
      <c r="Q49" s="78"/>
      <c r="R49" s="78"/>
      <c r="S49" s="83"/>
      <c r="T49" s="49">
        <v>3</v>
      </c>
      <c r="U49" s="49">
        <v>1</v>
      </c>
      <c r="V49" s="50">
        <v>0</v>
      </c>
      <c r="W49" s="50">
        <v>0.010204</v>
      </c>
      <c r="X49" s="50">
        <v>0.012938</v>
      </c>
      <c r="Y49" s="50">
        <v>0.53322</v>
      </c>
      <c r="Z49" s="50">
        <v>0.5833333333333334</v>
      </c>
      <c r="AA49" s="50">
        <v>0</v>
      </c>
      <c r="AB49" s="73">
        <v>49</v>
      </c>
      <c r="AC49" s="73"/>
      <c r="AD49" s="74"/>
      <c r="AE49" s="81" t="s">
        <v>279</v>
      </c>
      <c r="AF49" s="81" t="s">
        <v>320</v>
      </c>
      <c r="AG49" s="81" t="s">
        <v>326</v>
      </c>
      <c r="AH49" s="81" t="s">
        <v>355</v>
      </c>
      <c r="AI49" s="81"/>
      <c r="AJ49" s="81">
        <v>0</v>
      </c>
      <c r="AK49" s="81">
        <v>2</v>
      </c>
      <c r="AL49" s="81"/>
      <c r="AM49" s="81" t="str">
        <f>REPLACE(INDEX(GroupVertices[Group],MATCH(Vertices[[#This Row],[Vertex]],GroupVertices[Vertex],0)),1,1,"")</f>
        <v>2</v>
      </c>
      <c r="AN49" s="49">
        <v>1</v>
      </c>
      <c r="AO49" s="50">
        <v>4.166666666666667</v>
      </c>
      <c r="AP49" s="49">
        <v>0</v>
      </c>
      <c r="AQ49" s="50">
        <v>0</v>
      </c>
      <c r="AR49" s="49">
        <v>0</v>
      </c>
      <c r="AS49" s="50">
        <v>0</v>
      </c>
      <c r="AT49" s="49">
        <v>23</v>
      </c>
      <c r="AU49" s="50">
        <v>95.83333333333333</v>
      </c>
      <c r="AV49" s="49">
        <v>24</v>
      </c>
      <c r="AW49" s="112" t="s">
        <v>1140</v>
      </c>
      <c r="AX49" s="112" t="s">
        <v>1140</v>
      </c>
      <c r="AY49" s="112" t="s">
        <v>1140</v>
      </c>
      <c r="AZ49" s="112" t="s">
        <v>1140</v>
      </c>
      <c r="BA49" s="2"/>
      <c r="BB49" s="3"/>
      <c r="BC49" s="3"/>
      <c r="BD49" s="3"/>
      <c r="BE49" s="3"/>
    </row>
    <row r="50" spans="1:57" ht="41.45" customHeight="1">
      <c r="A50" s="66" t="s">
        <v>251</v>
      </c>
      <c r="C50" s="67"/>
      <c r="D50" s="67" t="s">
        <v>64</v>
      </c>
      <c r="E50" s="68">
        <v>199.49060881511156</v>
      </c>
      <c r="F50" s="70"/>
      <c r="G50" s="97" t="str">
        <f>HYPERLINK("https://upload.wikimedia.org/wikipedia/commons/0/0a/%D8%B9%D9%84%D9%8A_%D8%B9%D8%A8%D8%AF_%D8%A7%D9%84%D8%B9%D8%A7%D9%84.png")</f>
        <v>https://upload.wikimedia.org/wikipedia/commons/0/0a/%D8%B9%D9%84%D9%8A_%D8%B9%D8%A8%D8%AF_%D8%A7%D9%84%D8%B9%D8%A7%D9%84.png</v>
      </c>
      <c r="H50" s="67"/>
      <c r="I50" s="71" t="s">
        <v>251</v>
      </c>
      <c r="J50" s="72"/>
      <c r="K50" s="72" t="s">
        <v>75</v>
      </c>
      <c r="L50" s="71" t="s">
        <v>368</v>
      </c>
      <c r="M50" s="75">
        <v>12.835153431817073</v>
      </c>
      <c r="N50" s="76">
        <v>1208.7144775390625</v>
      </c>
      <c r="O50" s="76">
        <v>4115.65087890625</v>
      </c>
      <c r="P50" s="77"/>
      <c r="Q50" s="78"/>
      <c r="R50" s="78"/>
      <c r="S50" s="83"/>
      <c r="T50" s="49">
        <v>3</v>
      </c>
      <c r="U50" s="49">
        <v>3</v>
      </c>
      <c r="V50" s="50">
        <v>1.452381</v>
      </c>
      <c r="W50" s="50">
        <v>0.010417</v>
      </c>
      <c r="X50" s="50">
        <v>0.016712</v>
      </c>
      <c r="Y50" s="50">
        <v>0.734701</v>
      </c>
      <c r="Z50" s="50">
        <v>0.5</v>
      </c>
      <c r="AA50" s="50">
        <v>0</v>
      </c>
      <c r="AB50" s="73">
        <v>50</v>
      </c>
      <c r="AC50" s="73"/>
      <c r="AD50" s="74"/>
      <c r="AE50" s="81" t="s">
        <v>279</v>
      </c>
      <c r="AF50" s="81" t="s">
        <v>321</v>
      </c>
      <c r="AG50" s="81" t="s">
        <v>326</v>
      </c>
      <c r="AH50" s="81" t="s">
        <v>368</v>
      </c>
      <c r="AI50" s="81"/>
      <c r="AJ50" s="81">
        <v>0.3311546</v>
      </c>
      <c r="AK50" s="81">
        <v>27</v>
      </c>
      <c r="AL50" s="81"/>
      <c r="AM50" s="81" t="str">
        <f>REPLACE(INDEX(GroupVertices[Group],MATCH(Vertices[[#This Row],[Vertex]],GroupVertices[Vertex],0)),1,1,"")</f>
        <v>1</v>
      </c>
      <c r="AN50" s="49">
        <v>1</v>
      </c>
      <c r="AO50" s="50">
        <v>2</v>
      </c>
      <c r="AP50" s="49">
        <v>0</v>
      </c>
      <c r="AQ50" s="50">
        <v>0</v>
      </c>
      <c r="AR50" s="49">
        <v>0</v>
      </c>
      <c r="AS50" s="50">
        <v>0</v>
      </c>
      <c r="AT50" s="49">
        <v>49</v>
      </c>
      <c r="AU50" s="50">
        <v>98</v>
      </c>
      <c r="AV50" s="49">
        <v>50</v>
      </c>
      <c r="AW50" s="112" t="s">
        <v>1140</v>
      </c>
      <c r="AX50" s="112" t="s">
        <v>1140</v>
      </c>
      <c r="AY50" s="112" t="s">
        <v>1140</v>
      </c>
      <c r="AZ50" s="112" t="s">
        <v>1140</v>
      </c>
      <c r="BA50" s="2"/>
      <c r="BB50" s="3"/>
      <c r="BC50" s="3"/>
      <c r="BD50" s="3"/>
      <c r="BE50" s="3"/>
    </row>
    <row r="51" spans="1:57" ht="41.45" customHeight="1">
      <c r="A51" s="66" t="s">
        <v>252</v>
      </c>
      <c r="C51" s="67"/>
      <c r="D51" s="67" t="s">
        <v>64</v>
      </c>
      <c r="E51" s="68">
        <v>289.005519178235</v>
      </c>
      <c r="F51" s="70"/>
      <c r="G51" s="97" t="str">
        <f>HYPERLINK("https://upload.wikimedia.org/wikipedia/commons/a/a6/Coat_of_arms_of_Egypt_%28Official%29.svg")</f>
        <v>https://upload.wikimedia.org/wikipedia/commons/a/a6/Coat_of_arms_of_Egypt_%28Official%29.svg</v>
      </c>
      <c r="H51" s="67"/>
      <c r="I51" s="71" t="s">
        <v>252</v>
      </c>
      <c r="J51" s="72"/>
      <c r="K51" s="72" t="s">
        <v>75</v>
      </c>
      <c r="L51" s="51" t="s">
        <v>369</v>
      </c>
      <c r="M51" s="75">
        <v>26.14484741724519</v>
      </c>
      <c r="N51" s="76">
        <v>2558.115966796875</v>
      </c>
      <c r="O51" s="76">
        <v>5267.544921875</v>
      </c>
      <c r="P51" s="77"/>
      <c r="Q51" s="78"/>
      <c r="R51" s="78"/>
      <c r="S51" s="83"/>
      <c r="T51" s="49">
        <v>4</v>
      </c>
      <c r="U51" s="49">
        <v>4</v>
      </c>
      <c r="V51" s="50">
        <v>3.085714</v>
      </c>
      <c r="W51" s="50">
        <v>0.010526</v>
      </c>
      <c r="X51" s="50">
        <v>0.017188</v>
      </c>
      <c r="Y51" s="50">
        <v>0.846438</v>
      </c>
      <c r="Z51" s="50">
        <v>0.40476190476190477</v>
      </c>
      <c r="AA51" s="50">
        <v>0.14285714285714285</v>
      </c>
      <c r="AB51" s="73">
        <v>51</v>
      </c>
      <c r="AC51" s="73"/>
      <c r="AD51" s="74"/>
      <c r="AE51" s="81" t="s">
        <v>279</v>
      </c>
      <c r="AF51" s="81" t="s">
        <v>322</v>
      </c>
      <c r="AG51" s="81" t="s">
        <v>326</v>
      </c>
      <c r="AH51" s="81" t="s">
        <v>369</v>
      </c>
      <c r="AI51" s="81"/>
      <c r="AJ51" s="81">
        <v>0.2977273</v>
      </c>
      <c r="AK51" s="81">
        <v>40</v>
      </c>
      <c r="AL51" s="81"/>
      <c r="AM51" s="81" t="str">
        <f>REPLACE(INDEX(GroupVertices[Group],MATCH(Vertices[[#This Row],[Vertex]],GroupVertices[Vertex],0)),1,1,"")</f>
        <v>1</v>
      </c>
      <c r="AN51" s="49">
        <v>1</v>
      </c>
      <c r="AO51" s="50">
        <v>0.5494505494505495</v>
      </c>
      <c r="AP51" s="49">
        <v>1</v>
      </c>
      <c r="AQ51" s="50">
        <v>0.5494505494505495</v>
      </c>
      <c r="AR51" s="49">
        <v>0</v>
      </c>
      <c r="AS51" s="50">
        <v>0</v>
      </c>
      <c r="AT51" s="49">
        <v>180</v>
      </c>
      <c r="AU51" s="50">
        <v>98.9010989010989</v>
      </c>
      <c r="AV51" s="49">
        <v>182</v>
      </c>
      <c r="AW51" s="112" t="s">
        <v>1140</v>
      </c>
      <c r="AX51" s="112" t="s">
        <v>1140</v>
      </c>
      <c r="AY51" s="112" t="s">
        <v>1140</v>
      </c>
      <c r="AZ51" s="112" t="s">
        <v>1140</v>
      </c>
      <c r="BA51" s="2"/>
      <c r="BB51" s="3"/>
      <c r="BC51" s="3"/>
      <c r="BD51" s="3"/>
      <c r="BE51" s="3"/>
    </row>
    <row r="52" spans="1:57" ht="41.45" customHeight="1">
      <c r="A52" s="66" t="s">
        <v>265</v>
      </c>
      <c r="C52" s="67"/>
      <c r="D52" s="67" t="s">
        <v>64</v>
      </c>
      <c r="E52" s="68"/>
      <c r="F52" s="70"/>
      <c r="G52" s="97" t="str">
        <f>HYPERLINK("https://upload.wikimedia.org/wikipedia/en/thumb/8/80/Wikipedia-logo-v2.svg/1024px-Wikipedia-logo-v2.svg.png")</f>
        <v>https://upload.wikimedia.org/wikipedia/en/thumb/8/80/Wikipedia-logo-v2.svg/1024px-Wikipedia-logo-v2.svg.png</v>
      </c>
      <c r="H52" s="67"/>
      <c r="I52" s="71" t="s">
        <v>265</v>
      </c>
      <c r="J52" s="72"/>
      <c r="K52" s="72" t="s">
        <v>75</v>
      </c>
      <c r="L52" s="71"/>
      <c r="M52" s="75">
        <v>1</v>
      </c>
      <c r="N52" s="76">
        <v>3302.839111328125</v>
      </c>
      <c r="O52" s="76">
        <v>7026.95703125</v>
      </c>
      <c r="P52" s="77"/>
      <c r="Q52" s="78"/>
      <c r="R52" s="78"/>
      <c r="S52" s="83"/>
      <c r="T52" s="49">
        <v>2</v>
      </c>
      <c r="U52" s="49">
        <v>0</v>
      </c>
      <c r="V52" s="50">
        <v>0</v>
      </c>
      <c r="W52" s="50">
        <v>0.01</v>
      </c>
      <c r="X52" s="50">
        <v>0.008801</v>
      </c>
      <c r="Y52" s="50">
        <v>0.348432</v>
      </c>
      <c r="Z52" s="50">
        <v>0.5</v>
      </c>
      <c r="AA52" s="50">
        <v>0</v>
      </c>
      <c r="AB52" s="73">
        <v>52</v>
      </c>
      <c r="AC52" s="73"/>
      <c r="AD52" s="74"/>
      <c r="AE52" s="81" t="s">
        <v>279</v>
      </c>
      <c r="AF52" s="81" t="s">
        <v>323</v>
      </c>
      <c r="AG52" s="81" t="s">
        <v>326</v>
      </c>
      <c r="AH52" s="81"/>
      <c r="AI52" s="81"/>
      <c r="AJ52" s="81" t="s">
        <v>371</v>
      </c>
      <c r="AK52" s="81">
        <v>0</v>
      </c>
      <c r="AL52" s="81"/>
      <c r="AM52" s="81" t="str">
        <f>REPLACE(INDEX(GroupVertices[Group],MATCH(Vertices[[#This Row],[Vertex]],GroupVertices[Vertex],0)),1,1,"")</f>
        <v>1</v>
      </c>
      <c r="AN52" s="49"/>
      <c r="AO52" s="50"/>
      <c r="AP52" s="49"/>
      <c r="AQ52" s="50"/>
      <c r="AR52" s="49"/>
      <c r="AS52" s="50"/>
      <c r="AT52" s="49"/>
      <c r="AU52" s="50"/>
      <c r="AV52" s="49"/>
      <c r="AW52" s="49"/>
      <c r="AX52" s="49"/>
      <c r="AY52" s="49"/>
      <c r="AZ52" s="49"/>
      <c r="BA52" s="2"/>
      <c r="BB52" s="3"/>
      <c r="BC52" s="3"/>
      <c r="BD52" s="3"/>
      <c r="BE52" s="3"/>
    </row>
    <row r="53" spans="1:57" ht="41.45" customHeight="1">
      <c r="A53" s="66" t="s">
        <v>266</v>
      </c>
      <c r="C53" s="67"/>
      <c r="D53" s="67" t="s">
        <v>64</v>
      </c>
      <c r="E53" s="68"/>
      <c r="F53" s="70"/>
      <c r="G53" s="97" t="str">
        <f>HYPERLINK("https://upload.wikimedia.org/wikipedia/en/thumb/8/80/Wikipedia-logo-v2.svg/1024px-Wikipedia-logo-v2.svg.png")</f>
        <v>https://upload.wikimedia.org/wikipedia/en/thumb/8/80/Wikipedia-logo-v2.svg/1024px-Wikipedia-logo-v2.svg.png</v>
      </c>
      <c r="H53" s="67"/>
      <c r="I53" s="71" t="s">
        <v>266</v>
      </c>
      <c r="J53" s="72"/>
      <c r="K53" s="72" t="s">
        <v>75</v>
      </c>
      <c r="L53" s="71"/>
      <c r="M53" s="75">
        <v>1</v>
      </c>
      <c r="N53" s="76">
        <v>451.1322326660156</v>
      </c>
      <c r="O53" s="76">
        <v>2992.756591796875</v>
      </c>
      <c r="P53" s="77"/>
      <c r="Q53" s="78"/>
      <c r="R53" s="78"/>
      <c r="S53" s="83"/>
      <c r="T53" s="49">
        <v>2</v>
      </c>
      <c r="U53" s="49">
        <v>0</v>
      </c>
      <c r="V53" s="50">
        <v>0</v>
      </c>
      <c r="W53" s="50">
        <v>0.01</v>
      </c>
      <c r="X53" s="50">
        <v>0.008801</v>
      </c>
      <c r="Y53" s="50">
        <v>0.348432</v>
      </c>
      <c r="Z53" s="50">
        <v>0.5</v>
      </c>
      <c r="AA53" s="50">
        <v>0</v>
      </c>
      <c r="AB53" s="73">
        <v>53</v>
      </c>
      <c r="AC53" s="73"/>
      <c r="AD53" s="74"/>
      <c r="AE53" s="81" t="s">
        <v>279</v>
      </c>
      <c r="AF53" s="81" t="s">
        <v>324</v>
      </c>
      <c r="AG53" s="81" t="s">
        <v>326</v>
      </c>
      <c r="AH53" s="81"/>
      <c r="AI53" s="81"/>
      <c r="AJ53" s="81" t="s">
        <v>371</v>
      </c>
      <c r="AK53" s="81">
        <v>0</v>
      </c>
      <c r="AL53" s="81"/>
      <c r="AM53" s="81" t="str">
        <f>REPLACE(INDEX(GroupVertices[Group],MATCH(Vertices[[#This Row],[Vertex]],GroupVertices[Vertex],0)),1,1,"")</f>
        <v>1</v>
      </c>
      <c r="AN53" s="49"/>
      <c r="AO53" s="50"/>
      <c r="AP53" s="49"/>
      <c r="AQ53" s="50"/>
      <c r="AR53" s="49"/>
      <c r="AS53" s="50"/>
      <c r="AT53" s="49"/>
      <c r="AU53" s="50"/>
      <c r="AV53" s="49"/>
      <c r="AW53" s="49"/>
      <c r="AX53" s="49"/>
      <c r="AY53" s="49"/>
      <c r="AZ53" s="49"/>
      <c r="BA53" s="2"/>
      <c r="BB53" s="3"/>
      <c r="BC53" s="3"/>
      <c r="BD53" s="3"/>
      <c r="BE53" s="3"/>
    </row>
    <row r="54" spans="1:57" ht="41.45" customHeight="1">
      <c r="A54" s="84" t="s">
        <v>267</v>
      </c>
      <c r="C54" s="85"/>
      <c r="D54" s="85" t="s">
        <v>64</v>
      </c>
      <c r="E54" s="86"/>
      <c r="F54" s="87"/>
      <c r="G54" s="98" t="str">
        <f>HYPERLINK("https://upload.wikimedia.org/wikipedia/en/thumb/8/80/Wikipedia-logo-v2.svg/1024px-Wikipedia-logo-v2.svg.png")</f>
        <v>https://upload.wikimedia.org/wikipedia/en/thumb/8/80/Wikipedia-logo-v2.svg/1024px-Wikipedia-logo-v2.svg.png</v>
      </c>
      <c r="H54" s="85"/>
      <c r="I54" s="88" t="s">
        <v>267</v>
      </c>
      <c r="J54" s="89"/>
      <c r="K54" s="89" t="s">
        <v>75</v>
      </c>
      <c r="L54" s="88"/>
      <c r="M54" s="90">
        <v>1</v>
      </c>
      <c r="N54" s="91">
        <v>966.7323608398438</v>
      </c>
      <c r="O54" s="91">
        <v>1599.4267578125</v>
      </c>
      <c r="P54" s="92"/>
      <c r="Q54" s="93"/>
      <c r="R54" s="93"/>
      <c r="S54" s="94"/>
      <c r="T54" s="49">
        <v>2</v>
      </c>
      <c r="U54" s="49">
        <v>0</v>
      </c>
      <c r="V54" s="50">
        <v>0</v>
      </c>
      <c r="W54" s="50">
        <v>0.01</v>
      </c>
      <c r="X54" s="50">
        <v>0.008801</v>
      </c>
      <c r="Y54" s="50">
        <v>0.348432</v>
      </c>
      <c r="Z54" s="50">
        <v>0.5</v>
      </c>
      <c r="AA54" s="50">
        <v>0</v>
      </c>
      <c r="AB54" s="95">
        <v>54</v>
      </c>
      <c r="AC54" s="95"/>
      <c r="AD54" s="96"/>
      <c r="AE54" s="81" t="s">
        <v>279</v>
      </c>
      <c r="AF54" s="81" t="s">
        <v>325</v>
      </c>
      <c r="AG54" s="81" t="s">
        <v>326</v>
      </c>
      <c r="AH54" s="81"/>
      <c r="AI54" s="81"/>
      <c r="AJ54" s="81" t="s">
        <v>371</v>
      </c>
      <c r="AK54" s="81">
        <v>0</v>
      </c>
      <c r="AL54" s="81"/>
      <c r="AM54" s="81" t="str">
        <f>REPLACE(INDEX(GroupVertices[Group],MATCH(Vertices[[#This Row],[Vertex]],GroupVertices[Vertex],0)),1,1,"")</f>
        <v>1</v>
      </c>
      <c r="AN54" s="49"/>
      <c r="AO54" s="50"/>
      <c r="AP54" s="49"/>
      <c r="AQ54" s="50"/>
      <c r="AR54" s="49"/>
      <c r="AS54" s="50"/>
      <c r="AT54" s="49"/>
      <c r="AU54" s="50"/>
      <c r="AV54" s="49"/>
      <c r="AW54" s="49"/>
      <c r="AX54" s="49"/>
      <c r="AY54" s="49"/>
      <c r="AZ54" s="49"/>
      <c r="BA54" s="2"/>
      <c r="BB54" s="3"/>
      <c r="BC54" s="3"/>
      <c r="BD54" s="3"/>
      <c r="BE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7.140625" style="0" bestFit="1"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5" t="s">
        <v>1025</v>
      </c>
      <c r="Z2" s="55" t="s">
        <v>1026</v>
      </c>
      <c r="AA2" s="55" t="s">
        <v>1027</v>
      </c>
      <c r="AB2" s="55" t="s">
        <v>1028</v>
      </c>
      <c r="AC2" s="55" t="s">
        <v>1029</v>
      </c>
      <c r="AD2" s="55" t="s">
        <v>1030</v>
      </c>
      <c r="AE2" s="55" t="s">
        <v>1031</v>
      </c>
      <c r="AF2" s="55" t="s">
        <v>1032</v>
      </c>
      <c r="AG2" s="55" t="s">
        <v>1035</v>
      </c>
      <c r="AH2" s="13" t="s">
        <v>1075</v>
      </c>
      <c r="AI2" s="13" t="s">
        <v>1133</v>
      </c>
    </row>
    <row r="3" spans="1:35" ht="15">
      <c r="A3" s="66" t="s">
        <v>372</v>
      </c>
      <c r="B3" s="67" t="s">
        <v>377</v>
      </c>
      <c r="C3" s="67" t="s">
        <v>56</v>
      </c>
      <c r="D3" s="101"/>
      <c r="E3" s="14"/>
      <c r="F3" s="15" t="s">
        <v>1144</v>
      </c>
      <c r="G3" s="65"/>
      <c r="H3" s="65"/>
      <c r="I3" s="102">
        <v>3</v>
      </c>
      <c r="J3" s="52"/>
      <c r="K3" s="49">
        <v>20</v>
      </c>
      <c r="L3" s="49">
        <v>40</v>
      </c>
      <c r="M3" s="49">
        <v>0</v>
      </c>
      <c r="N3" s="49">
        <v>40</v>
      </c>
      <c r="O3" s="49">
        <v>0</v>
      </c>
      <c r="P3" s="50">
        <v>0.05263157894736842</v>
      </c>
      <c r="Q3" s="50">
        <v>0.1</v>
      </c>
      <c r="R3" s="49">
        <v>1</v>
      </c>
      <c r="S3" s="49">
        <v>0</v>
      </c>
      <c r="T3" s="49">
        <v>20</v>
      </c>
      <c r="U3" s="49">
        <v>40</v>
      </c>
      <c r="V3" s="49">
        <v>2</v>
      </c>
      <c r="W3" s="50">
        <v>1.71</v>
      </c>
      <c r="X3" s="50">
        <v>0.10526315789473684</v>
      </c>
      <c r="Y3" s="49">
        <v>29</v>
      </c>
      <c r="Z3" s="50">
        <v>1.653363740022805</v>
      </c>
      <c r="AA3" s="49">
        <v>36</v>
      </c>
      <c r="AB3" s="50">
        <v>2.0524515393386547</v>
      </c>
      <c r="AC3" s="49">
        <v>0</v>
      </c>
      <c r="AD3" s="50">
        <v>0</v>
      </c>
      <c r="AE3" s="49">
        <v>1689</v>
      </c>
      <c r="AF3" s="50">
        <v>96.29418472063854</v>
      </c>
      <c r="AG3" s="49">
        <v>1754</v>
      </c>
      <c r="AH3" s="103" t="s">
        <v>1076</v>
      </c>
      <c r="AI3" s="103" t="s">
        <v>1134</v>
      </c>
    </row>
    <row r="4" spans="1:35" ht="15">
      <c r="A4" s="66" t="s">
        <v>373</v>
      </c>
      <c r="B4" s="67" t="s">
        <v>378</v>
      </c>
      <c r="C4" s="67" t="s">
        <v>56</v>
      </c>
      <c r="D4" s="101"/>
      <c r="E4" s="14"/>
      <c r="F4" s="15" t="s">
        <v>1145</v>
      </c>
      <c r="G4" s="65"/>
      <c r="H4" s="65"/>
      <c r="I4" s="102">
        <v>4</v>
      </c>
      <c r="J4" s="79"/>
      <c r="K4" s="49">
        <v>13</v>
      </c>
      <c r="L4" s="49">
        <v>31</v>
      </c>
      <c r="M4" s="49">
        <v>0</v>
      </c>
      <c r="N4" s="49">
        <v>31</v>
      </c>
      <c r="O4" s="49">
        <v>0</v>
      </c>
      <c r="P4" s="50">
        <v>0</v>
      </c>
      <c r="Q4" s="50">
        <v>0</v>
      </c>
      <c r="R4" s="49">
        <v>1</v>
      </c>
      <c r="S4" s="49">
        <v>0</v>
      </c>
      <c r="T4" s="49">
        <v>13</v>
      </c>
      <c r="U4" s="49">
        <v>31</v>
      </c>
      <c r="V4" s="49">
        <v>3</v>
      </c>
      <c r="W4" s="50">
        <v>1.491124</v>
      </c>
      <c r="X4" s="50">
        <v>0.1987179487179487</v>
      </c>
      <c r="Y4" s="49">
        <v>11</v>
      </c>
      <c r="Z4" s="50">
        <v>1.2557077625570776</v>
      </c>
      <c r="AA4" s="49">
        <v>6</v>
      </c>
      <c r="AB4" s="50">
        <v>0.684931506849315</v>
      </c>
      <c r="AC4" s="49">
        <v>0</v>
      </c>
      <c r="AD4" s="50">
        <v>0</v>
      </c>
      <c r="AE4" s="49">
        <v>859</v>
      </c>
      <c r="AF4" s="50">
        <v>98.05936073059361</v>
      </c>
      <c r="AG4" s="49">
        <v>876</v>
      </c>
      <c r="AH4" s="103" t="s">
        <v>1077</v>
      </c>
      <c r="AI4" s="103" t="s">
        <v>1135</v>
      </c>
    </row>
    <row r="5" spans="1:35" ht="15">
      <c r="A5" s="66" t="s">
        <v>374</v>
      </c>
      <c r="B5" s="67" t="s">
        <v>379</v>
      </c>
      <c r="C5" s="67" t="s">
        <v>56</v>
      </c>
      <c r="D5" s="101"/>
      <c r="E5" s="14"/>
      <c r="F5" s="15" t="s">
        <v>1146</v>
      </c>
      <c r="G5" s="65"/>
      <c r="H5" s="65"/>
      <c r="I5" s="102">
        <v>5</v>
      </c>
      <c r="J5" s="79"/>
      <c r="K5" s="49">
        <v>9</v>
      </c>
      <c r="L5" s="49">
        <v>25</v>
      </c>
      <c r="M5" s="49">
        <v>0</v>
      </c>
      <c r="N5" s="49">
        <v>25</v>
      </c>
      <c r="O5" s="49">
        <v>1</v>
      </c>
      <c r="P5" s="50">
        <v>0.3333333333333333</v>
      </c>
      <c r="Q5" s="50">
        <v>0.5</v>
      </c>
      <c r="R5" s="49">
        <v>1</v>
      </c>
      <c r="S5" s="49">
        <v>0</v>
      </c>
      <c r="T5" s="49">
        <v>9</v>
      </c>
      <c r="U5" s="49">
        <v>25</v>
      </c>
      <c r="V5" s="49">
        <v>2</v>
      </c>
      <c r="W5" s="50">
        <v>1.333333</v>
      </c>
      <c r="X5" s="50">
        <v>0.3333333333333333</v>
      </c>
      <c r="Y5" s="49">
        <v>41</v>
      </c>
      <c r="Z5" s="50">
        <v>2.1343050494534097</v>
      </c>
      <c r="AA5" s="49">
        <v>35</v>
      </c>
      <c r="AB5" s="50">
        <v>1.8219677251431545</v>
      </c>
      <c r="AC5" s="49">
        <v>0</v>
      </c>
      <c r="AD5" s="50">
        <v>0</v>
      </c>
      <c r="AE5" s="49">
        <v>1845</v>
      </c>
      <c r="AF5" s="50">
        <v>96.04372722540343</v>
      </c>
      <c r="AG5" s="49">
        <v>1921</v>
      </c>
      <c r="AH5" s="103" t="s">
        <v>1078</v>
      </c>
      <c r="AI5" s="103" t="s">
        <v>1136</v>
      </c>
    </row>
    <row r="6" spans="1:35" ht="15">
      <c r="A6" s="66" t="s">
        <v>375</v>
      </c>
      <c r="B6" s="67" t="s">
        <v>380</v>
      </c>
      <c r="C6" s="67" t="s">
        <v>56</v>
      </c>
      <c r="D6" s="101"/>
      <c r="E6" s="14"/>
      <c r="F6" s="15" t="s">
        <v>1147</v>
      </c>
      <c r="G6" s="65"/>
      <c r="H6" s="65"/>
      <c r="I6" s="102">
        <v>6</v>
      </c>
      <c r="J6" s="79"/>
      <c r="K6" s="49">
        <v>8</v>
      </c>
      <c r="L6" s="49">
        <v>12</v>
      </c>
      <c r="M6" s="49">
        <v>0</v>
      </c>
      <c r="N6" s="49">
        <v>12</v>
      </c>
      <c r="O6" s="49">
        <v>0</v>
      </c>
      <c r="P6" s="50">
        <v>0.09090909090909091</v>
      </c>
      <c r="Q6" s="50">
        <v>0.16666666666666666</v>
      </c>
      <c r="R6" s="49">
        <v>1</v>
      </c>
      <c r="S6" s="49">
        <v>0</v>
      </c>
      <c r="T6" s="49">
        <v>8</v>
      </c>
      <c r="U6" s="49">
        <v>12</v>
      </c>
      <c r="V6" s="49">
        <v>3</v>
      </c>
      <c r="W6" s="50">
        <v>1.46875</v>
      </c>
      <c r="X6" s="50">
        <v>0.21428571428571427</v>
      </c>
      <c r="Y6" s="49">
        <v>34</v>
      </c>
      <c r="Z6" s="50">
        <v>2.2164276401564535</v>
      </c>
      <c r="AA6" s="49">
        <v>30</v>
      </c>
      <c r="AB6" s="50">
        <v>1.955671447196871</v>
      </c>
      <c r="AC6" s="49">
        <v>0</v>
      </c>
      <c r="AD6" s="50">
        <v>0</v>
      </c>
      <c r="AE6" s="49">
        <v>1470</v>
      </c>
      <c r="AF6" s="50">
        <v>95.82790091264667</v>
      </c>
      <c r="AG6" s="49">
        <v>1534</v>
      </c>
      <c r="AH6" s="103" t="s">
        <v>1079</v>
      </c>
      <c r="AI6" s="103" t="s">
        <v>1137</v>
      </c>
    </row>
    <row r="7" spans="1:35" ht="15">
      <c r="A7" s="66" t="s">
        <v>376</v>
      </c>
      <c r="B7" s="67" t="s">
        <v>381</v>
      </c>
      <c r="C7" s="67" t="s">
        <v>56</v>
      </c>
      <c r="D7" s="101"/>
      <c r="E7" s="14"/>
      <c r="F7" s="15" t="s">
        <v>1148</v>
      </c>
      <c r="G7" s="65"/>
      <c r="H7" s="65"/>
      <c r="I7" s="102">
        <v>7</v>
      </c>
      <c r="J7" s="79"/>
      <c r="K7" s="49">
        <v>2</v>
      </c>
      <c r="L7" s="49">
        <v>1</v>
      </c>
      <c r="M7" s="49">
        <v>0</v>
      </c>
      <c r="N7" s="49">
        <v>1</v>
      </c>
      <c r="O7" s="49">
        <v>0</v>
      </c>
      <c r="P7" s="50">
        <v>0</v>
      </c>
      <c r="Q7" s="50">
        <v>0</v>
      </c>
      <c r="R7" s="49">
        <v>1</v>
      </c>
      <c r="S7" s="49">
        <v>0</v>
      </c>
      <c r="T7" s="49">
        <v>2</v>
      </c>
      <c r="U7" s="49">
        <v>1</v>
      </c>
      <c r="V7" s="49">
        <v>1</v>
      </c>
      <c r="W7" s="50">
        <v>0.5</v>
      </c>
      <c r="X7" s="50">
        <v>0.5</v>
      </c>
      <c r="Y7" s="49">
        <v>8</v>
      </c>
      <c r="Z7" s="50">
        <v>3.6363636363636362</v>
      </c>
      <c r="AA7" s="49">
        <v>4</v>
      </c>
      <c r="AB7" s="50">
        <v>1.8181818181818181</v>
      </c>
      <c r="AC7" s="49">
        <v>0</v>
      </c>
      <c r="AD7" s="50">
        <v>0</v>
      </c>
      <c r="AE7" s="49">
        <v>208</v>
      </c>
      <c r="AF7" s="50">
        <v>94.54545454545455</v>
      </c>
      <c r="AG7" s="49">
        <v>220</v>
      </c>
      <c r="AH7" s="103" t="s">
        <v>1080</v>
      </c>
      <c r="AI7" s="103" t="s">
        <v>1138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372</v>
      </c>
      <c r="B2" s="103" t="s">
        <v>218</v>
      </c>
      <c r="C2" s="81">
        <f>VLOOKUP(GroupVertices[[#This Row],[Vertex]],Vertices[],MATCH("ID",Vertices[[#Headers],[Vertex]:[Top Word Pairs in Content by Salience]],0),FALSE)</f>
        <v>3</v>
      </c>
    </row>
    <row r="3" spans="1:3" ht="15">
      <c r="A3" s="82" t="s">
        <v>372</v>
      </c>
      <c r="B3" s="103" t="s">
        <v>267</v>
      </c>
      <c r="C3" s="81">
        <f>VLOOKUP(GroupVertices[[#This Row],[Vertex]],Vertices[],MATCH("ID",Vertices[[#Headers],[Vertex]:[Top Word Pairs in Content by Salience]],0),FALSE)</f>
        <v>54</v>
      </c>
    </row>
    <row r="4" spans="1:3" ht="15">
      <c r="A4" s="82" t="s">
        <v>372</v>
      </c>
      <c r="B4" s="103" t="s">
        <v>221</v>
      </c>
      <c r="C4" s="81">
        <f>VLOOKUP(GroupVertices[[#This Row],[Vertex]],Vertices[],MATCH("ID",Vertices[[#Headers],[Vertex]:[Top Word Pairs in Content by Salience]],0),FALSE)</f>
        <v>8</v>
      </c>
    </row>
    <row r="5" spans="1:3" ht="15">
      <c r="A5" s="82" t="s">
        <v>372</v>
      </c>
      <c r="B5" s="103" t="s">
        <v>266</v>
      </c>
      <c r="C5" s="81">
        <f>VLOOKUP(GroupVertices[[#This Row],[Vertex]],Vertices[],MATCH("ID",Vertices[[#Headers],[Vertex]:[Top Word Pairs in Content by Salience]],0),FALSE)</f>
        <v>53</v>
      </c>
    </row>
    <row r="6" spans="1:3" ht="15">
      <c r="A6" s="82" t="s">
        <v>372</v>
      </c>
      <c r="B6" s="103" t="s">
        <v>265</v>
      </c>
      <c r="C6" s="81">
        <f>VLOOKUP(GroupVertices[[#This Row],[Vertex]],Vertices[],MATCH("ID",Vertices[[#Headers],[Vertex]:[Top Word Pairs in Content by Salience]],0),FALSE)</f>
        <v>52</v>
      </c>
    </row>
    <row r="7" spans="1:3" ht="15">
      <c r="A7" s="82" t="s">
        <v>372</v>
      </c>
      <c r="B7" s="103" t="s">
        <v>252</v>
      </c>
      <c r="C7" s="81">
        <f>VLOOKUP(GroupVertices[[#This Row],[Vertex]],Vertices[],MATCH("ID",Vertices[[#Headers],[Vertex]:[Top Word Pairs in Content by Salience]],0),FALSE)</f>
        <v>51</v>
      </c>
    </row>
    <row r="8" spans="1:3" ht="15">
      <c r="A8" s="82" t="s">
        <v>372</v>
      </c>
      <c r="B8" s="103" t="s">
        <v>264</v>
      </c>
      <c r="C8" s="81">
        <f>VLOOKUP(GroupVertices[[#This Row],[Vertex]],Vertices[],MATCH("ID",Vertices[[#Headers],[Vertex]:[Top Word Pairs in Content by Salience]],0),FALSE)</f>
        <v>46</v>
      </c>
    </row>
    <row r="9" spans="1:3" ht="15">
      <c r="A9" s="82" t="s">
        <v>372</v>
      </c>
      <c r="B9" s="103" t="s">
        <v>222</v>
      </c>
      <c r="C9" s="81">
        <f>VLOOKUP(GroupVertices[[#This Row],[Vertex]],Vertices[],MATCH("ID",Vertices[[#Headers],[Vertex]:[Top Word Pairs in Content by Salience]],0),FALSE)</f>
        <v>18</v>
      </c>
    </row>
    <row r="10" spans="1:3" ht="15">
      <c r="A10" s="82" t="s">
        <v>372</v>
      </c>
      <c r="B10" s="103" t="s">
        <v>251</v>
      </c>
      <c r="C10" s="81">
        <f>VLOOKUP(GroupVertices[[#This Row],[Vertex]],Vertices[],MATCH("ID",Vertices[[#Headers],[Vertex]:[Top Word Pairs in Content by Salience]],0),FALSE)</f>
        <v>50</v>
      </c>
    </row>
    <row r="11" spans="1:3" ht="15">
      <c r="A11" s="82" t="s">
        <v>372</v>
      </c>
      <c r="B11" s="103" t="s">
        <v>234</v>
      </c>
      <c r="C11" s="81">
        <f>VLOOKUP(GroupVertices[[#This Row],[Vertex]],Vertices[],MATCH("ID",Vertices[[#Headers],[Vertex]:[Top Word Pairs in Content by Salience]],0),FALSE)</f>
        <v>34</v>
      </c>
    </row>
    <row r="12" spans="1:3" ht="15">
      <c r="A12" s="82" t="s">
        <v>372</v>
      </c>
      <c r="B12" s="103" t="s">
        <v>263</v>
      </c>
      <c r="C12" s="81">
        <f>VLOOKUP(GroupVertices[[#This Row],[Vertex]],Vertices[],MATCH("ID",Vertices[[#Headers],[Vertex]:[Top Word Pairs in Content by Salience]],0),FALSE)</f>
        <v>44</v>
      </c>
    </row>
    <row r="13" spans="1:3" ht="15">
      <c r="A13" s="82" t="s">
        <v>372</v>
      </c>
      <c r="B13" s="103" t="s">
        <v>262</v>
      </c>
      <c r="C13" s="81">
        <f>VLOOKUP(GroupVertices[[#This Row],[Vertex]],Vertices[],MATCH("ID",Vertices[[#Headers],[Vertex]:[Top Word Pairs in Content by Salience]],0),FALSE)</f>
        <v>43</v>
      </c>
    </row>
    <row r="14" spans="1:3" ht="15">
      <c r="A14" s="82" t="s">
        <v>372</v>
      </c>
      <c r="B14" s="103" t="s">
        <v>261</v>
      </c>
      <c r="C14" s="81">
        <f>VLOOKUP(GroupVertices[[#This Row],[Vertex]],Vertices[],MATCH("ID",Vertices[[#Headers],[Vertex]:[Top Word Pairs in Content by Salience]],0),FALSE)</f>
        <v>40</v>
      </c>
    </row>
    <row r="15" spans="1:3" ht="15">
      <c r="A15" s="82" t="s">
        <v>372</v>
      </c>
      <c r="B15" s="103" t="s">
        <v>260</v>
      </c>
      <c r="C15" s="81">
        <f>VLOOKUP(GroupVertices[[#This Row],[Vertex]],Vertices[],MATCH("ID",Vertices[[#Headers],[Vertex]:[Top Word Pairs in Content by Salience]],0),FALSE)</f>
        <v>27</v>
      </c>
    </row>
    <row r="16" spans="1:3" ht="15">
      <c r="A16" s="82" t="s">
        <v>372</v>
      </c>
      <c r="B16" s="103" t="s">
        <v>259</v>
      </c>
      <c r="C16" s="81">
        <f>VLOOKUP(GroupVertices[[#This Row],[Vertex]],Vertices[],MATCH("ID",Vertices[[#Headers],[Vertex]:[Top Word Pairs in Content by Salience]],0),FALSE)</f>
        <v>26</v>
      </c>
    </row>
    <row r="17" spans="1:3" ht="15">
      <c r="A17" s="82" t="s">
        <v>372</v>
      </c>
      <c r="B17" s="103" t="s">
        <v>258</v>
      </c>
      <c r="C17" s="81">
        <f>VLOOKUP(GroupVertices[[#This Row],[Vertex]],Vertices[],MATCH("ID",Vertices[[#Headers],[Vertex]:[Top Word Pairs in Content by Salience]],0),FALSE)</f>
        <v>25</v>
      </c>
    </row>
    <row r="18" spans="1:3" ht="15">
      <c r="A18" s="82" t="s">
        <v>372</v>
      </c>
      <c r="B18" s="103" t="s">
        <v>257</v>
      </c>
      <c r="C18" s="81">
        <f>VLOOKUP(GroupVertices[[#This Row],[Vertex]],Vertices[],MATCH("ID",Vertices[[#Headers],[Vertex]:[Top Word Pairs in Content by Salience]],0),FALSE)</f>
        <v>24</v>
      </c>
    </row>
    <row r="19" spans="1:3" ht="15">
      <c r="A19" s="82" t="s">
        <v>372</v>
      </c>
      <c r="B19" s="103" t="s">
        <v>256</v>
      </c>
      <c r="C19" s="81">
        <f>VLOOKUP(GroupVertices[[#This Row],[Vertex]],Vertices[],MATCH("ID",Vertices[[#Headers],[Vertex]:[Top Word Pairs in Content by Salience]],0),FALSE)</f>
        <v>17</v>
      </c>
    </row>
    <row r="20" spans="1:3" ht="15">
      <c r="A20" s="82" t="s">
        <v>372</v>
      </c>
      <c r="B20" s="103" t="s">
        <v>255</v>
      </c>
      <c r="C20" s="81">
        <f>VLOOKUP(GroupVertices[[#This Row],[Vertex]],Vertices[],MATCH("ID",Vertices[[#Headers],[Vertex]:[Top Word Pairs in Content by Salience]],0),FALSE)</f>
        <v>16</v>
      </c>
    </row>
    <row r="21" spans="1:3" ht="15">
      <c r="A21" s="82" t="s">
        <v>372</v>
      </c>
      <c r="B21" s="103" t="s">
        <v>268</v>
      </c>
      <c r="C21" s="81">
        <f>VLOOKUP(GroupVertices[[#This Row],[Vertex]],Vertices[],MATCH("ID",Vertices[[#Headers],[Vertex]:[Top Word Pairs in Content by Salience]],0),FALSE)</f>
        <v>4</v>
      </c>
    </row>
    <row r="22" spans="1:3" ht="15">
      <c r="A22" s="82" t="s">
        <v>373</v>
      </c>
      <c r="B22" s="103" t="s">
        <v>233</v>
      </c>
      <c r="C22" s="81">
        <f>VLOOKUP(GroupVertices[[#This Row],[Vertex]],Vertices[],MATCH("ID",Vertices[[#Headers],[Vertex]:[Top Word Pairs in Content by Salience]],0),FALSE)</f>
        <v>45</v>
      </c>
    </row>
    <row r="23" spans="1:3" ht="15">
      <c r="A23" s="82" t="s">
        <v>373</v>
      </c>
      <c r="B23" s="103" t="s">
        <v>245</v>
      </c>
      <c r="C23" s="81">
        <f>VLOOKUP(GroupVertices[[#This Row],[Vertex]],Vertices[],MATCH("ID",Vertices[[#Headers],[Vertex]:[Top Word Pairs in Content by Salience]],0),FALSE)</f>
        <v>49</v>
      </c>
    </row>
    <row r="24" spans="1:3" ht="15">
      <c r="A24" s="82" t="s">
        <v>373</v>
      </c>
      <c r="B24" s="103" t="s">
        <v>244</v>
      </c>
      <c r="C24" s="81">
        <f>VLOOKUP(GroupVertices[[#This Row],[Vertex]],Vertices[],MATCH("ID",Vertices[[#Headers],[Vertex]:[Top Word Pairs in Content by Salience]],0),FALSE)</f>
        <v>32</v>
      </c>
    </row>
    <row r="25" spans="1:3" ht="15">
      <c r="A25" s="82" t="s">
        <v>373</v>
      </c>
      <c r="B25" s="103" t="s">
        <v>238</v>
      </c>
      <c r="C25" s="81">
        <f>VLOOKUP(GroupVertices[[#This Row],[Vertex]],Vertices[],MATCH("ID",Vertices[[#Headers],[Vertex]:[Top Word Pairs in Content by Salience]],0),FALSE)</f>
        <v>48</v>
      </c>
    </row>
    <row r="26" spans="1:3" ht="15">
      <c r="A26" s="82" t="s">
        <v>373</v>
      </c>
      <c r="B26" s="103" t="s">
        <v>237</v>
      </c>
      <c r="C26" s="81">
        <f>VLOOKUP(GroupVertices[[#This Row],[Vertex]],Vertices[],MATCH("ID",Vertices[[#Headers],[Vertex]:[Top Word Pairs in Content by Salience]],0),FALSE)</f>
        <v>12</v>
      </c>
    </row>
    <row r="27" spans="1:3" ht="15">
      <c r="A27" s="82" t="s">
        <v>373</v>
      </c>
      <c r="B27" s="103" t="s">
        <v>249</v>
      </c>
      <c r="C27" s="81">
        <f>VLOOKUP(GroupVertices[[#This Row],[Vertex]],Vertices[],MATCH("ID",Vertices[[#Headers],[Vertex]:[Top Word Pairs in Content by Salience]],0),FALSE)</f>
        <v>39</v>
      </c>
    </row>
    <row r="28" spans="1:3" ht="15">
      <c r="A28" s="82" t="s">
        <v>373</v>
      </c>
      <c r="B28" s="103" t="s">
        <v>248</v>
      </c>
      <c r="C28" s="81">
        <f>VLOOKUP(GroupVertices[[#This Row],[Vertex]],Vertices[],MATCH("ID",Vertices[[#Headers],[Vertex]:[Top Word Pairs in Content by Salience]],0),FALSE)</f>
        <v>38</v>
      </c>
    </row>
    <row r="29" spans="1:3" ht="15">
      <c r="A29" s="82" t="s">
        <v>373</v>
      </c>
      <c r="B29" s="103" t="s">
        <v>247</v>
      </c>
      <c r="C29" s="81">
        <f>VLOOKUP(GroupVertices[[#This Row],[Vertex]],Vertices[],MATCH("ID",Vertices[[#Headers],[Vertex]:[Top Word Pairs in Content by Salience]],0),FALSE)</f>
        <v>37</v>
      </c>
    </row>
    <row r="30" spans="1:3" ht="15">
      <c r="A30" s="82" t="s">
        <v>373</v>
      </c>
      <c r="B30" s="103" t="s">
        <v>246</v>
      </c>
      <c r="C30" s="81">
        <f>VLOOKUP(GroupVertices[[#This Row],[Vertex]],Vertices[],MATCH("ID",Vertices[[#Headers],[Vertex]:[Top Word Pairs in Content by Salience]],0),FALSE)</f>
        <v>36</v>
      </c>
    </row>
    <row r="31" spans="1:3" ht="15">
      <c r="A31" s="82" t="s">
        <v>373</v>
      </c>
      <c r="B31" s="103" t="s">
        <v>240</v>
      </c>
      <c r="C31" s="81">
        <f>VLOOKUP(GroupVertices[[#This Row],[Vertex]],Vertices[],MATCH("ID",Vertices[[#Headers],[Vertex]:[Top Word Pairs in Content by Salience]],0),FALSE)</f>
        <v>13</v>
      </c>
    </row>
    <row r="32" spans="1:3" ht="15">
      <c r="A32" s="82" t="s">
        <v>373</v>
      </c>
      <c r="B32" s="103" t="s">
        <v>231</v>
      </c>
      <c r="C32" s="81">
        <f>VLOOKUP(GroupVertices[[#This Row],[Vertex]],Vertices[],MATCH("ID",Vertices[[#Headers],[Vertex]:[Top Word Pairs in Content by Salience]],0),FALSE)</f>
        <v>30</v>
      </c>
    </row>
    <row r="33" spans="1:3" ht="15">
      <c r="A33" s="82" t="s">
        <v>373</v>
      </c>
      <c r="B33" s="103" t="s">
        <v>230</v>
      </c>
      <c r="C33" s="81">
        <f>VLOOKUP(GroupVertices[[#This Row],[Vertex]],Vertices[],MATCH("ID",Vertices[[#Headers],[Vertex]:[Top Word Pairs in Content by Salience]],0),FALSE)</f>
        <v>29</v>
      </c>
    </row>
    <row r="34" spans="1:3" ht="15">
      <c r="A34" s="82" t="s">
        <v>373</v>
      </c>
      <c r="B34" s="103" t="s">
        <v>226</v>
      </c>
      <c r="C34" s="81">
        <f>VLOOKUP(GroupVertices[[#This Row],[Vertex]],Vertices[],MATCH("ID",Vertices[[#Headers],[Vertex]:[Top Word Pairs in Content by Salience]],0),FALSE)</f>
        <v>28</v>
      </c>
    </row>
    <row r="35" spans="1:3" ht="15">
      <c r="A35" s="82" t="s">
        <v>374</v>
      </c>
      <c r="B35" s="103" t="s">
        <v>242</v>
      </c>
      <c r="C35" s="81">
        <f>VLOOKUP(GroupVertices[[#This Row],[Vertex]],Vertices[],MATCH("ID",Vertices[[#Headers],[Vertex]:[Top Word Pairs in Content by Salience]],0),FALSE)</f>
        <v>10</v>
      </c>
    </row>
    <row r="36" spans="1:3" ht="15">
      <c r="A36" s="82" t="s">
        <v>374</v>
      </c>
      <c r="B36" s="103" t="s">
        <v>227</v>
      </c>
      <c r="C36" s="81">
        <f>VLOOKUP(GroupVertices[[#This Row],[Vertex]],Vertices[],MATCH("ID",Vertices[[#Headers],[Vertex]:[Top Word Pairs in Content by Salience]],0),FALSE)</f>
        <v>21</v>
      </c>
    </row>
    <row r="37" spans="1:3" ht="15">
      <c r="A37" s="82" t="s">
        <v>374</v>
      </c>
      <c r="B37" s="103" t="s">
        <v>229</v>
      </c>
      <c r="C37" s="81">
        <f>VLOOKUP(GroupVertices[[#This Row],[Vertex]],Vertices[],MATCH("ID",Vertices[[#Headers],[Vertex]:[Top Word Pairs in Content by Salience]],0),FALSE)</f>
        <v>42</v>
      </c>
    </row>
    <row r="38" spans="1:3" ht="15">
      <c r="A38" s="82" t="s">
        <v>374</v>
      </c>
      <c r="B38" s="103" t="s">
        <v>243</v>
      </c>
      <c r="C38" s="81">
        <f>VLOOKUP(GroupVertices[[#This Row],[Vertex]],Vertices[],MATCH("ID",Vertices[[#Headers],[Vertex]:[Top Word Pairs in Content by Salience]],0),FALSE)</f>
        <v>22</v>
      </c>
    </row>
    <row r="39" spans="1:3" ht="15">
      <c r="A39" s="82" t="s">
        <v>374</v>
      </c>
      <c r="B39" s="103" t="s">
        <v>228</v>
      </c>
      <c r="C39" s="81">
        <f>VLOOKUP(GroupVertices[[#This Row],[Vertex]],Vertices[],MATCH("ID",Vertices[[#Headers],[Vertex]:[Top Word Pairs in Content by Salience]],0),FALSE)</f>
        <v>41</v>
      </c>
    </row>
    <row r="40" spans="1:3" ht="15">
      <c r="A40" s="82" t="s">
        <v>374</v>
      </c>
      <c r="B40" s="103" t="s">
        <v>224</v>
      </c>
      <c r="C40" s="81">
        <f>VLOOKUP(GroupVertices[[#This Row],[Vertex]],Vertices[],MATCH("ID",Vertices[[#Headers],[Vertex]:[Top Word Pairs in Content by Salience]],0),FALSE)</f>
        <v>20</v>
      </c>
    </row>
    <row r="41" spans="1:3" ht="15">
      <c r="A41" s="82" t="s">
        <v>374</v>
      </c>
      <c r="B41" s="103" t="s">
        <v>232</v>
      </c>
      <c r="C41" s="81">
        <f>VLOOKUP(GroupVertices[[#This Row],[Vertex]],Vertices[],MATCH("ID",Vertices[[#Headers],[Vertex]:[Top Word Pairs in Content by Salience]],0),FALSE)</f>
        <v>31</v>
      </c>
    </row>
    <row r="42" spans="1:3" ht="15">
      <c r="A42" s="82" t="s">
        <v>374</v>
      </c>
      <c r="B42" s="103" t="s">
        <v>225</v>
      </c>
      <c r="C42" s="81">
        <f>VLOOKUP(GroupVertices[[#This Row],[Vertex]],Vertices[],MATCH("ID",Vertices[[#Headers],[Vertex]:[Top Word Pairs in Content by Salience]],0),FALSE)</f>
        <v>23</v>
      </c>
    </row>
    <row r="43" spans="1:3" ht="15">
      <c r="A43" s="82" t="s">
        <v>374</v>
      </c>
      <c r="B43" s="103" t="s">
        <v>223</v>
      </c>
      <c r="C43" s="81">
        <f>VLOOKUP(GroupVertices[[#This Row],[Vertex]],Vertices[],MATCH("ID",Vertices[[#Headers],[Vertex]:[Top Word Pairs in Content by Salience]],0),FALSE)</f>
        <v>19</v>
      </c>
    </row>
    <row r="44" spans="1:3" ht="15">
      <c r="A44" s="82" t="s">
        <v>375</v>
      </c>
      <c r="B44" s="103" t="s">
        <v>250</v>
      </c>
      <c r="C44" s="81">
        <f>VLOOKUP(GroupVertices[[#This Row],[Vertex]],Vertices[],MATCH("ID",Vertices[[#Headers],[Vertex]:[Top Word Pairs in Content by Salience]],0),FALSE)</f>
        <v>14</v>
      </c>
    </row>
    <row r="45" spans="1:3" ht="15">
      <c r="A45" s="82" t="s">
        <v>375</v>
      </c>
      <c r="B45" s="103" t="s">
        <v>241</v>
      </c>
      <c r="C45" s="81">
        <f>VLOOKUP(GroupVertices[[#This Row],[Vertex]],Vertices[],MATCH("ID",Vertices[[#Headers],[Vertex]:[Top Word Pairs in Content by Salience]],0),FALSE)</f>
        <v>35</v>
      </c>
    </row>
    <row r="46" spans="1:3" ht="15">
      <c r="A46" s="82" t="s">
        <v>375</v>
      </c>
      <c r="B46" s="103" t="s">
        <v>253</v>
      </c>
      <c r="C46" s="81">
        <f>VLOOKUP(GroupVertices[[#This Row],[Vertex]],Vertices[],MATCH("ID",Vertices[[#Headers],[Vertex]:[Top Word Pairs in Content by Salience]],0),FALSE)</f>
        <v>6</v>
      </c>
    </row>
    <row r="47" spans="1:3" ht="15">
      <c r="A47" s="82" t="s">
        <v>375</v>
      </c>
      <c r="B47" s="103" t="s">
        <v>239</v>
      </c>
      <c r="C47" s="81">
        <f>VLOOKUP(GroupVertices[[#This Row],[Vertex]],Vertices[],MATCH("ID",Vertices[[#Headers],[Vertex]:[Top Word Pairs in Content by Salience]],0),FALSE)</f>
        <v>7</v>
      </c>
    </row>
    <row r="48" spans="1:3" ht="15">
      <c r="A48" s="82" t="s">
        <v>375</v>
      </c>
      <c r="B48" s="103" t="s">
        <v>254</v>
      </c>
      <c r="C48" s="81">
        <f>VLOOKUP(GroupVertices[[#This Row],[Vertex]],Vertices[],MATCH("ID",Vertices[[#Headers],[Vertex]:[Top Word Pairs in Content by Salience]],0),FALSE)</f>
        <v>15</v>
      </c>
    </row>
    <row r="49" spans="1:3" ht="15">
      <c r="A49" s="82" t="s">
        <v>375</v>
      </c>
      <c r="B49" s="103" t="s">
        <v>220</v>
      </c>
      <c r="C49" s="81">
        <f>VLOOKUP(GroupVertices[[#This Row],[Vertex]],Vertices[],MATCH("ID",Vertices[[#Headers],[Vertex]:[Top Word Pairs in Content by Salience]],0),FALSE)</f>
        <v>11</v>
      </c>
    </row>
    <row r="50" spans="1:3" ht="15">
      <c r="A50" s="82" t="s">
        <v>375</v>
      </c>
      <c r="B50" s="103" t="s">
        <v>219</v>
      </c>
      <c r="C50" s="81">
        <f>VLOOKUP(GroupVertices[[#This Row],[Vertex]],Vertices[],MATCH("ID",Vertices[[#Headers],[Vertex]:[Top Word Pairs in Content by Salience]],0),FALSE)</f>
        <v>9</v>
      </c>
    </row>
    <row r="51" spans="1:3" ht="15">
      <c r="A51" s="82" t="s">
        <v>375</v>
      </c>
      <c r="B51" s="103" t="s">
        <v>217</v>
      </c>
      <c r="C51" s="81">
        <f>VLOOKUP(GroupVertices[[#This Row],[Vertex]],Vertices[],MATCH("ID",Vertices[[#Headers],[Vertex]:[Top Word Pairs in Content by Salience]],0),FALSE)</f>
        <v>5</v>
      </c>
    </row>
    <row r="52" spans="1:3" ht="15">
      <c r="A52" s="82" t="s">
        <v>376</v>
      </c>
      <c r="B52" s="103" t="s">
        <v>236</v>
      </c>
      <c r="C52" s="81">
        <f>VLOOKUP(GroupVertices[[#This Row],[Vertex]],Vertices[],MATCH("ID",Vertices[[#Headers],[Vertex]:[Top Word Pairs in Content by Salience]],0),FALSE)</f>
        <v>47</v>
      </c>
    </row>
    <row r="53" spans="1:3" ht="15">
      <c r="A53" s="82" t="s">
        <v>376</v>
      </c>
      <c r="B53" s="103" t="s">
        <v>235</v>
      </c>
      <c r="C53" s="81">
        <f>VLOOKUP(GroupVertices[[#This Row],[Vertex]],Vertices[],MATCH("ID",Vertices[[#Headers],[Vertex]:[Top Word Pairs in Content by Salience]],0),FALSE)</f>
        <v>33</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1039</v>
      </c>
      <c r="B2" s="35" t="s">
        <v>194</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47</v>
      </c>
      <c r="L2" s="38">
        <f>MIN(Vertices[Closeness Centrality])</f>
        <v>0.009901</v>
      </c>
      <c r="M2" s="39">
        <f>COUNTIF(Vertices[Closeness Centrality],"&gt;= "&amp;L2)-COUNTIF(Vertices[Closeness Centrality],"&gt;="&amp;L3)</f>
        <v>15</v>
      </c>
      <c r="N2" s="38">
        <f>MIN(Vertices[Eigenvector Centrality])</f>
        <v>0.004586</v>
      </c>
      <c r="O2" s="39">
        <f>COUNTIF(Vertices[Eigenvector Centrality],"&gt;= "&amp;N2)-COUNTIF(Vertices[Eigenvector Centrality],"&gt;="&amp;N3)</f>
        <v>5</v>
      </c>
      <c r="P2" s="38">
        <f>MIN(Vertices[PageRank])</f>
        <v>0.253407</v>
      </c>
      <c r="Q2" s="39">
        <f>COUNTIF(Vertices[PageRank],"&gt;= "&amp;P2)-COUNTIF(Vertices[PageRank],"&gt;="&amp;P3)</f>
        <v>11</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1"/>
      <c r="B3" s="111"/>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7</v>
      </c>
      <c r="H3" s="40">
        <f aca="true" t="shared" si="3" ref="H3:H35">H2+($H$36-$H$2)/BinDivisor</f>
        <v>1.5</v>
      </c>
      <c r="I3" s="41">
        <f>COUNTIF(Vertices[Out-Degree],"&gt;= "&amp;H3)-COUNTIF(Vertices[Out-Degree],"&gt;="&amp;H4)</f>
        <v>6</v>
      </c>
      <c r="J3" s="40">
        <f aca="true" t="shared" si="4" ref="J3:J35">J2+($J$36-$J$2)/BinDivisor</f>
        <v>36.08617755882353</v>
      </c>
      <c r="K3" s="41">
        <f>COUNTIF(Vertices[Betweenness Centrality],"&gt;= "&amp;J3)-COUNTIF(Vertices[Betweenness Centrality],"&gt;="&amp;J4)</f>
        <v>2</v>
      </c>
      <c r="L3" s="40">
        <f aca="true" t="shared" si="5" ref="L3:L35">L2+($L$36-$L$2)/BinDivisor</f>
        <v>0.0101865</v>
      </c>
      <c r="M3" s="41">
        <f>COUNTIF(Vertices[Closeness Centrality],"&gt;= "&amp;L3)-COUNTIF(Vertices[Closeness Centrality],"&gt;="&amp;L4)</f>
        <v>12</v>
      </c>
      <c r="N3" s="40">
        <f aca="true" t="shared" si="6" ref="N3:N35">N2+($N$36-$N$2)/BinDivisor</f>
        <v>0.006376529411764705</v>
      </c>
      <c r="O3" s="41">
        <f>COUNTIF(Vertices[Eigenvector Centrality],"&gt;= "&amp;N3)-COUNTIF(Vertices[Eigenvector Centrality],"&gt;="&amp;N4)</f>
        <v>0</v>
      </c>
      <c r="P3" s="40">
        <f aca="true" t="shared" si="7" ref="P3:P35">P2+($P$36-$P$2)/BinDivisor</f>
        <v>0.42843635294117643</v>
      </c>
      <c r="Q3" s="41">
        <f>COUNTIF(Vertices[PageRank],"&gt;= "&amp;P3)-COUNTIF(Vertices[PageRank],"&gt;="&amp;P4)</f>
        <v>10</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1.2941176470588236</v>
      </c>
      <c r="G4" s="39">
        <f>COUNTIF(Vertices[In-Degree],"&gt;= "&amp;F4)-COUNTIF(Vertices[In-Degree],"&gt;="&amp;F5)</f>
        <v>0</v>
      </c>
      <c r="H4" s="38">
        <f t="shared" si="3"/>
        <v>3</v>
      </c>
      <c r="I4" s="39">
        <f>COUNTIF(Vertices[Out-Degree],"&gt;= "&amp;H4)-COUNTIF(Vertices[Out-Degree],"&gt;="&amp;H5)</f>
        <v>10</v>
      </c>
      <c r="J4" s="38">
        <f t="shared" si="4"/>
        <v>72.17235511764706</v>
      </c>
      <c r="K4" s="39">
        <f>COUNTIF(Vertices[Betweenness Centrality],"&gt;= "&amp;J4)-COUNTIF(Vertices[Betweenness Centrality],"&gt;="&amp;J5)</f>
        <v>0</v>
      </c>
      <c r="L4" s="38">
        <f t="shared" si="5"/>
        <v>0.010471999999999999</v>
      </c>
      <c r="M4" s="39">
        <f>COUNTIF(Vertices[Closeness Centrality],"&gt;= "&amp;L4)-COUNTIF(Vertices[Closeness Centrality],"&gt;="&amp;L5)</f>
        <v>11</v>
      </c>
      <c r="N4" s="38">
        <f t="shared" si="6"/>
        <v>0.008167058823529411</v>
      </c>
      <c r="O4" s="39">
        <f>COUNTIF(Vertices[Eigenvector Centrality],"&gt;= "&amp;N4)-COUNTIF(Vertices[Eigenvector Centrality],"&gt;="&amp;N5)</f>
        <v>7</v>
      </c>
      <c r="P4" s="38">
        <f t="shared" si="7"/>
        <v>0.6034657058823529</v>
      </c>
      <c r="Q4" s="39">
        <f>COUNTIF(Vertices[PageRank],"&gt;= "&amp;P4)-COUNTIF(Vertices[PageRank],"&gt;="&amp;P5)</f>
        <v>6</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1"/>
      <c r="B5" s="111"/>
      <c r="D5" s="33">
        <f t="shared" si="1"/>
        <v>0</v>
      </c>
      <c r="E5" s="3">
        <f>COUNTIF(Vertices[Degree],"&gt;= "&amp;D5)-COUNTIF(Vertices[Degree],"&gt;="&amp;D6)</f>
        <v>0</v>
      </c>
      <c r="F5" s="40">
        <f t="shared" si="2"/>
        <v>1.9411764705882355</v>
      </c>
      <c r="G5" s="41">
        <f>COUNTIF(Vertices[In-Degree],"&gt;= "&amp;F5)-COUNTIF(Vertices[In-Degree],"&gt;="&amp;F6)</f>
        <v>12</v>
      </c>
      <c r="H5" s="40">
        <f t="shared" si="3"/>
        <v>4.5</v>
      </c>
      <c r="I5" s="41">
        <f>COUNTIF(Vertices[Out-Degree],"&gt;= "&amp;H5)-COUNTIF(Vertices[Out-Degree],"&gt;="&amp;H6)</f>
        <v>7</v>
      </c>
      <c r="J5" s="40">
        <f t="shared" si="4"/>
        <v>108.2585326764706</v>
      </c>
      <c r="K5" s="41">
        <f>COUNTIF(Vertices[Betweenness Centrality],"&gt;= "&amp;J5)-COUNTIF(Vertices[Betweenness Centrality],"&gt;="&amp;J6)</f>
        <v>0</v>
      </c>
      <c r="L5" s="40">
        <f t="shared" si="5"/>
        <v>0.010757499999999998</v>
      </c>
      <c r="M5" s="41">
        <f>COUNTIF(Vertices[Closeness Centrality],"&gt;= "&amp;L5)-COUNTIF(Vertices[Closeness Centrality],"&gt;="&amp;L6)</f>
        <v>4</v>
      </c>
      <c r="N5" s="40">
        <f t="shared" si="6"/>
        <v>0.009957588235294117</v>
      </c>
      <c r="O5" s="41">
        <f>COUNTIF(Vertices[Eigenvector Centrality],"&gt;= "&amp;N5)-COUNTIF(Vertices[Eigenvector Centrality],"&gt;="&amp;N6)</f>
        <v>3</v>
      </c>
      <c r="P5" s="40">
        <f t="shared" si="7"/>
        <v>0.7784950588235294</v>
      </c>
      <c r="Q5" s="41">
        <f>COUNTIF(Vertices[PageRank],"&gt;= "&amp;P5)-COUNTIF(Vertices[PageRank],"&gt;="&amp;P6)</f>
        <v>7</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243</v>
      </c>
      <c r="D6" s="33">
        <f t="shared" si="1"/>
        <v>0</v>
      </c>
      <c r="E6" s="3">
        <f>COUNTIF(Vertices[Degree],"&gt;= "&amp;D6)-COUNTIF(Vertices[Degree],"&gt;="&amp;D7)</f>
        <v>0</v>
      </c>
      <c r="F6" s="38">
        <f t="shared" si="2"/>
        <v>2.588235294117647</v>
      </c>
      <c r="G6" s="39">
        <f>COUNTIF(Vertices[In-Degree],"&gt;= "&amp;F6)-COUNTIF(Vertices[In-Degree],"&gt;="&amp;F7)</f>
        <v>6</v>
      </c>
      <c r="H6" s="38">
        <f t="shared" si="3"/>
        <v>6</v>
      </c>
      <c r="I6" s="39">
        <f>COUNTIF(Vertices[Out-Degree],"&gt;= "&amp;H6)-COUNTIF(Vertices[Out-Degree],"&gt;="&amp;H7)</f>
        <v>1</v>
      </c>
      <c r="J6" s="38">
        <f t="shared" si="4"/>
        <v>144.34471023529412</v>
      </c>
      <c r="K6" s="39">
        <f>COUNTIF(Vertices[Betweenness Centrality],"&gt;= "&amp;J6)-COUNTIF(Vertices[Betweenness Centrality],"&gt;="&amp;J7)</f>
        <v>1</v>
      </c>
      <c r="L6" s="38">
        <f t="shared" si="5"/>
        <v>0.011042999999999997</v>
      </c>
      <c r="M6" s="39">
        <f>COUNTIF(Vertices[Closeness Centrality],"&gt;= "&amp;L6)-COUNTIF(Vertices[Closeness Centrality],"&gt;="&amp;L7)</f>
        <v>3</v>
      </c>
      <c r="N6" s="38">
        <f t="shared" si="6"/>
        <v>0.011748117647058824</v>
      </c>
      <c r="O6" s="39">
        <f>COUNTIF(Vertices[Eigenvector Centrality],"&gt;= "&amp;N6)-COUNTIF(Vertices[Eigenvector Centrality],"&gt;="&amp;N7)</f>
        <v>6</v>
      </c>
      <c r="P6" s="38">
        <f t="shared" si="7"/>
        <v>0.9535244117647059</v>
      </c>
      <c r="Q6" s="39">
        <f>COUNTIF(Vertices[PageRank],"&gt;= "&amp;P6)-COUNTIF(Vertices[PageRank],"&gt;="&amp;P7)</f>
        <v>5</v>
      </c>
      <c r="R6" s="38">
        <f t="shared" si="8"/>
        <v>0.0784313725490196</v>
      </c>
      <c r="S6" s="44">
        <f>COUNTIF(Vertices[Clustering Coefficient],"&gt;= "&amp;R6)-COUNTIF(Vertices[Clustering Coefficient],"&gt;="&amp;R7)</f>
        <v>1</v>
      </c>
      <c r="T6" s="38" t="e">
        <f ca="1" t="shared" si="9"/>
        <v>#REF!</v>
      </c>
      <c r="U6" s="39" t="e">
        <f ca="1" t="shared" si="0"/>
        <v>#REF!</v>
      </c>
    </row>
    <row r="7" spans="1:21" ht="15">
      <c r="A7" s="35" t="s">
        <v>149</v>
      </c>
      <c r="B7" s="35">
        <v>0</v>
      </c>
      <c r="D7" s="33">
        <f t="shared" si="1"/>
        <v>0</v>
      </c>
      <c r="E7" s="3">
        <f>COUNTIF(Vertices[Degree],"&gt;= "&amp;D7)-COUNTIF(Vertices[Degree],"&gt;="&amp;D8)</f>
        <v>0</v>
      </c>
      <c r="F7" s="40">
        <f t="shared" si="2"/>
        <v>3.235294117647059</v>
      </c>
      <c r="G7" s="41">
        <f>COUNTIF(Vertices[In-Degree],"&gt;= "&amp;F7)-COUNTIF(Vertices[In-Degree],"&gt;="&amp;F8)</f>
        <v>0</v>
      </c>
      <c r="H7" s="40">
        <f t="shared" si="3"/>
        <v>7.5</v>
      </c>
      <c r="I7" s="41">
        <f>COUNTIF(Vertices[Out-Degree],"&gt;= "&amp;H7)-COUNTIF(Vertices[Out-Degree],"&gt;="&amp;H8)</f>
        <v>0</v>
      </c>
      <c r="J7" s="40">
        <f t="shared" si="4"/>
        <v>180.43088779411764</v>
      </c>
      <c r="K7" s="41">
        <f>COUNTIF(Vertices[Betweenness Centrality],"&gt;= "&amp;J7)-COUNTIF(Vertices[Betweenness Centrality],"&gt;="&amp;J8)</f>
        <v>0</v>
      </c>
      <c r="L7" s="40">
        <f t="shared" si="5"/>
        <v>0.011328499999999997</v>
      </c>
      <c r="M7" s="41">
        <f>COUNTIF(Vertices[Closeness Centrality],"&gt;= "&amp;L7)-COUNTIF(Vertices[Closeness Centrality],"&gt;="&amp;L8)</f>
        <v>0</v>
      </c>
      <c r="N7" s="40">
        <f t="shared" si="6"/>
        <v>0.01353864705882353</v>
      </c>
      <c r="O7" s="41">
        <f>COUNTIF(Vertices[Eigenvector Centrality],"&gt;= "&amp;N7)-COUNTIF(Vertices[Eigenvector Centrality],"&gt;="&amp;N8)</f>
        <v>1</v>
      </c>
      <c r="P7" s="40">
        <f t="shared" si="7"/>
        <v>1.1285537647058823</v>
      </c>
      <c r="Q7" s="41">
        <f>COUNTIF(Vertices[PageRank],"&gt;= "&amp;P7)-COUNTIF(Vertices[PageRank],"&gt;="&amp;P8)</f>
        <v>4</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243</v>
      </c>
      <c r="D8" s="33">
        <f t="shared" si="1"/>
        <v>0</v>
      </c>
      <c r="E8" s="3">
        <f>COUNTIF(Vertices[Degree],"&gt;= "&amp;D8)-COUNTIF(Vertices[Degree],"&gt;="&amp;D9)</f>
        <v>0</v>
      </c>
      <c r="F8" s="38">
        <f t="shared" si="2"/>
        <v>3.8823529411764706</v>
      </c>
      <c r="G8" s="39">
        <f>COUNTIF(Vertices[In-Degree],"&gt;= "&amp;F8)-COUNTIF(Vertices[In-Degree],"&gt;="&amp;F9)</f>
        <v>7</v>
      </c>
      <c r="H8" s="38">
        <f t="shared" si="3"/>
        <v>9</v>
      </c>
      <c r="I8" s="39">
        <f>COUNTIF(Vertices[Out-Degree],"&gt;= "&amp;H8)-COUNTIF(Vertices[Out-Degree],"&gt;="&amp;H9)</f>
        <v>1</v>
      </c>
      <c r="J8" s="38">
        <f t="shared" si="4"/>
        <v>216.51706535294116</v>
      </c>
      <c r="K8" s="39">
        <f>COUNTIF(Vertices[Betweenness Centrality],"&gt;= "&amp;J8)-COUNTIF(Vertices[Betweenness Centrality],"&gt;="&amp;J9)</f>
        <v>0</v>
      </c>
      <c r="L8" s="38">
        <f t="shared" si="5"/>
        <v>0.011613999999999996</v>
      </c>
      <c r="M8" s="39">
        <f>COUNTIF(Vertices[Closeness Centrality],"&gt;= "&amp;L8)-COUNTIF(Vertices[Closeness Centrality],"&gt;="&amp;L9)</f>
        <v>3</v>
      </c>
      <c r="N8" s="38">
        <f t="shared" si="6"/>
        <v>0.015329176470588237</v>
      </c>
      <c r="O8" s="39">
        <f>COUNTIF(Vertices[Eigenvector Centrality],"&gt;= "&amp;N8)-COUNTIF(Vertices[Eigenvector Centrality],"&gt;="&amp;N9)</f>
        <v>3</v>
      </c>
      <c r="P8" s="38">
        <f t="shared" si="7"/>
        <v>1.3035831176470587</v>
      </c>
      <c r="Q8" s="39">
        <f>COUNTIF(Vertices[PageRank],"&gt;= "&amp;P8)-COUNTIF(Vertices[PageRank],"&gt;="&amp;P9)</f>
        <v>2</v>
      </c>
      <c r="R8" s="38">
        <f t="shared" si="8"/>
        <v>0.11764705882352941</v>
      </c>
      <c r="S8" s="44">
        <f>COUNTIF(Vertices[Clustering Coefficient],"&gt;= "&amp;R8)-COUNTIF(Vertices[Clustering Coefficient],"&gt;="&amp;R9)</f>
        <v>0</v>
      </c>
      <c r="T8" s="38" t="e">
        <f ca="1" t="shared" si="9"/>
        <v>#REF!</v>
      </c>
      <c r="U8" s="39" t="e">
        <f ca="1" t="shared" si="0"/>
        <v>#REF!</v>
      </c>
    </row>
    <row r="9" spans="1:21" ht="15">
      <c r="A9" s="111"/>
      <c r="B9" s="111"/>
      <c r="D9" s="33">
        <f t="shared" si="1"/>
        <v>0</v>
      </c>
      <c r="E9" s="3">
        <f>COUNTIF(Vertices[Degree],"&gt;= "&amp;D9)-COUNTIF(Vertices[Degree],"&gt;="&amp;D10)</f>
        <v>0</v>
      </c>
      <c r="F9" s="40">
        <f t="shared" si="2"/>
        <v>4.529411764705882</v>
      </c>
      <c r="G9" s="41">
        <f>COUNTIF(Vertices[In-Degree],"&gt;= "&amp;F9)-COUNTIF(Vertices[In-Degree],"&gt;="&amp;F10)</f>
        <v>6</v>
      </c>
      <c r="H9" s="40">
        <f t="shared" si="3"/>
        <v>10.5</v>
      </c>
      <c r="I9" s="41">
        <f>COUNTIF(Vertices[Out-Degree],"&gt;= "&amp;H9)-COUNTIF(Vertices[Out-Degree],"&gt;="&amp;H10)</f>
        <v>0</v>
      </c>
      <c r="J9" s="40">
        <f t="shared" si="4"/>
        <v>252.60324291176468</v>
      </c>
      <c r="K9" s="41">
        <f>COUNTIF(Vertices[Betweenness Centrality],"&gt;= "&amp;J9)-COUNTIF(Vertices[Betweenness Centrality],"&gt;="&amp;J10)</f>
        <v>0</v>
      </c>
      <c r="L9" s="40">
        <f t="shared" si="5"/>
        <v>0.011899499999999995</v>
      </c>
      <c r="M9" s="41">
        <f>COUNTIF(Vertices[Closeness Centrality],"&gt;= "&amp;L9)-COUNTIF(Vertices[Closeness Centrality],"&gt;="&amp;L10)</f>
        <v>1</v>
      </c>
      <c r="N9" s="40">
        <f t="shared" si="6"/>
        <v>0.017119705882352943</v>
      </c>
      <c r="O9" s="41">
        <f>COUNTIF(Vertices[Eigenvector Centrality],"&gt;= "&amp;N9)-COUNTIF(Vertices[Eigenvector Centrality],"&gt;="&amp;N10)</f>
        <v>4</v>
      </c>
      <c r="P9" s="40">
        <f t="shared" si="7"/>
        <v>1.478612470588235</v>
      </c>
      <c r="Q9" s="41">
        <f>COUNTIF(Vertices[PageRank],"&gt;= "&amp;P9)-COUNTIF(Vertices[PageRank],"&gt;="&amp;P10)</f>
        <v>0</v>
      </c>
      <c r="R9" s="40">
        <f t="shared" si="8"/>
        <v>0.13725490196078433</v>
      </c>
      <c r="S9" s="45">
        <f>COUNTIF(Vertices[Clustering Coefficient],"&gt;= "&amp;R9)-COUNTIF(Vertices[Clustering Coefficient],"&gt;="&amp;R10)</f>
        <v>1</v>
      </c>
      <c r="T9" s="40" t="e">
        <f ca="1" t="shared" si="9"/>
        <v>#REF!</v>
      </c>
      <c r="U9" s="41" t="e">
        <f ca="1" t="shared" si="0"/>
        <v>#REF!</v>
      </c>
    </row>
    <row r="10" spans="1:21" ht="15">
      <c r="A10" s="35" t="s">
        <v>151</v>
      </c>
      <c r="B10" s="35">
        <v>1</v>
      </c>
      <c r="D10" s="33">
        <f t="shared" si="1"/>
        <v>0</v>
      </c>
      <c r="E10" s="3">
        <f>COUNTIF(Vertices[Degree],"&gt;= "&amp;D10)-COUNTIF(Vertices[Degree],"&gt;="&amp;D11)</f>
        <v>0</v>
      </c>
      <c r="F10" s="38">
        <f t="shared" si="2"/>
        <v>5.176470588235294</v>
      </c>
      <c r="G10" s="39">
        <f>COUNTIF(Vertices[In-Degree],"&gt;= "&amp;F10)-COUNTIF(Vertices[In-Degree],"&gt;="&amp;F11)</f>
        <v>0</v>
      </c>
      <c r="H10" s="38">
        <f t="shared" si="3"/>
        <v>12</v>
      </c>
      <c r="I10" s="39">
        <f>COUNTIF(Vertices[Out-Degree],"&gt;= "&amp;H10)-COUNTIF(Vertices[Out-Degree],"&gt;="&amp;H11)</f>
        <v>1</v>
      </c>
      <c r="J10" s="38">
        <f t="shared" si="4"/>
        <v>288.68942047058823</v>
      </c>
      <c r="K10" s="39">
        <f>COUNTIF(Vertices[Betweenness Centrality],"&gt;= "&amp;J10)-COUNTIF(Vertices[Betweenness Centrality],"&gt;="&amp;J11)</f>
        <v>0</v>
      </c>
      <c r="L10" s="38">
        <f t="shared" si="5"/>
        <v>0.012184999999999994</v>
      </c>
      <c r="M10" s="39">
        <f>COUNTIF(Vertices[Closeness Centrality],"&gt;= "&amp;L10)-COUNTIF(Vertices[Closeness Centrality],"&gt;="&amp;L11)</f>
        <v>0</v>
      </c>
      <c r="N10" s="38">
        <f t="shared" si="6"/>
        <v>0.018910235294117648</v>
      </c>
      <c r="O10" s="39">
        <f>COUNTIF(Vertices[Eigenvector Centrality],"&gt;= "&amp;N10)-COUNTIF(Vertices[Eigenvector Centrality],"&gt;="&amp;N11)</f>
        <v>6</v>
      </c>
      <c r="P10" s="38">
        <f t="shared" si="7"/>
        <v>1.6536418235294115</v>
      </c>
      <c r="Q10" s="39">
        <f>COUNTIF(Vertices[PageRank],"&gt;= "&amp;P10)-COUNTIF(Vertices[PageRank],"&gt;="&amp;P11)</f>
        <v>2</v>
      </c>
      <c r="R10" s="38">
        <f t="shared" si="8"/>
        <v>0.1568627450980392</v>
      </c>
      <c r="S10" s="44">
        <f>COUNTIF(Vertices[Clustering Coefficient],"&gt;= "&amp;R10)-COUNTIF(Vertices[Clustering Coefficient],"&gt;="&amp;R11)</f>
        <v>0</v>
      </c>
      <c r="T10" s="38" t="e">
        <f ca="1" t="shared" si="9"/>
        <v>#REF!</v>
      </c>
      <c r="U10" s="39" t="e">
        <f ca="1" t="shared" si="0"/>
        <v>#REF!</v>
      </c>
    </row>
    <row r="11" spans="1:21" ht="15">
      <c r="A11" s="111"/>
      <c r="B11" s="111"/>
      <c r="D11" s="33">
        <f t="shared" si="1"/>
        <v>0</v>
      </c>
      <c r="E11" s="3">
        <f>COUNTIF(Vertices[Degree],"&gt;= "&amp;D11)-COUNTIF(Vertices[Degree],"&gt;="&amp;D12)</f>
        <v>0</v>
      </c>
      <c r="F11" s="40">
        <f t="shared" si="2"/>
        <v>5.8235294117647065</v>
      </c>
      <c r="G11" s="41">
        <f>COUNTIF(Vertices[In-Degree],"&gt;= "&amp;F11)-COUNTIF(Vertices[In-Degree],"&gt;="&amp;F12)</f>
        <v>3</v>
      </c>
      <c r="H11" s="40">
        <f t="shared" si="3"/>
        <v>13.5</v>
      </c>
      <c r="I11" s="41">
        <f>COUNTIF(Vertices[Out-Degree],"&gt;= "&amp;H11)-COUNTIF(Vertices[Out-Degree],"&gt;="&amp;H12)</f>
        <v>1</v>
      </c>
      <c r="J11" s="40">
        <f t="shared" si="4"/>
        <v>324.77559802941175</v>
      </c>
      <c r="K11" s="41">
        <f>COUNTIF(Vertices[Betweenness Centrality],"&gt;= "&amp;J11)-COUNTIF(Vertices[Betweenness Centrality],"&gt;="&amp;J12)</f>
        <v>0</v>
      </c>
      <c r="L11" s="40">
        <f t="shared" si="5"/>
        <v>0.012470499999999994</v>
      </c>
      <c r="M11" s="41">
        <f>COUNTIF(Vertices[Closeness Centrality],"&gt;= "&amp;L11)-COUNTIF(Vertices[Closeness Centrality],"&gt;="&amp;L12)</f>
        <v>0</v>
      </c>
      <c r="N11" s="40">
        <f t="shared" si="6"/>
        <v>0.020700764705882353</v>
      </c>
      <c r="O11" s="41">
        <f>COUNTIF(Vertices[Eigenvector Centrality],"&gt;= "&amp;N11)-COUNTIF(Vertices[Eigenvector Centrality],"&gt;="&amp;N12)</f>
        <v>3</v>
      </c>
      <c r="P11" s="40">
        <f t="shared" si="7"/>
        <v>1.8286711764705879</v>
      </c>
      <c r="Q11" s="41">
        <f>COUNTIF(Vertices[PageRank],"&gt;= "&amp;P11)-COUNTIF(Vertices[PageRank],"&gt;="&amp;P12)</f>
        <v>2</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170</v>
      </c>
      <c r="B12" s="35">
        <v>0.1050228310502283</v>
      </c>
      <c r="D12" s="33">
        <f t="shared" si="1"/>
        <v>0</v>
      </c>
      <c r="E12" s="3">
        <f>COUNTIF(Vertices[Degree],"&gt;= "&amp;D12)-COUNTIF(Vertices[Degree],"&gt;="&amp;D13)</f>
        <v>0</v>
      </c>
      <c r="F12" s="38">
        <f t="shared" si="2"/>
        <v>6.470588235294119</v>
      </c>
      <c r="G12" s="39">
        <f>COUNTIF(Vertices[In-Degree],"&gt;= "&amp;F12)-COUNTIF(Vertices[In-Degree],"&gt;="&amp;F13)</f>
        <v>4</v>
      </c>
      <c r="H12" s="38">
        <f t="shared" si="3"/>
        <v>15</v>
      </c>
      <c r="I12" s="39">
        <f>COUNTIF(Vertices[Out-Degree],"&gt;= "&amp;H12)-COUNTIF(Vertices[Out-Degree],"&gt;="&amp;H13)</f>
        <v>1</v>
      </c>
      <c r="J12" s="38">
        <f t="shared" si="4"/>
        <v>360.8617755882353</v>
      </c>
      <c r="K12" s="39">
        <f>COUNTIF(Vertices[Betweenness Centrality],"&gt;= "&amp;J12)-COUNTIF(Vertices[Betweenness Centrality],"&gt;="&amp;J13)</f>
        <v>0</v>
      </c>
      <c r="L12" s="38">
        <f t="shared" si="5"/>
        <v>0.012755999999999993</v>
      </c>
      <c r="M12" s="39">
        <f>COUNTIF(Vertices[Closeness Centrality],"&gt;= "&amp;L12)-COUNTIF(Vertices[Closeness Centrality],"&gt;="&amp;L13)</f>
        <v>0</v>
      </c>
      <c r="N12" s="38">
        <f t="shared" si="6"/>
        <v>0.022491294117647057</v>
      </c>
      <c r="O12" s="39">
        <f>COUNTIF(Vertices[Eigenvector Centrality],"&gt;= "&amp;N12)-COUNTIF(Vertices[Eigenvector Centrality],"&gt;="&amp;N13)</f>
        <v>1</v>
      </c>
      <c r="P12" s="38">
        <f t="shared" si="7"/>
        <v>2.0037005294117645</v>
      </c>
      <c r="Q12" s="39">
        <f>COUNTIF(Vertices[PageRank],"&gt;= "&amp;P12)-COUNTIF(Vertices[PageRank],"&gt;="&amp;P13)</f>
        <v>0</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171</v>
      </c>
      <c r="B13" s="35">
        <v>0.19008264462809918</v>
      </c>
      <c r="D13" s="33">
        <f t="shared" si="1"/>
        <v>0</v>
      </c>
      <c r="E13" s="3">
        <f>COUNTIF(Vertices[Degree],"&gt;= "&amp;D13)-COUNTIF(Vertices[Degree],"&gt;="&amp;D14)</f>
        <v>0</v>
      </c>
      <c r="F13" s="40">
        <f t="shared" si="2"/>
        <v>7.117647058823531</v>
      </c>
      <c r="G13" s="41">
        <f>COUNTIF(Vertices[In-Degree],"&gt;= "&amp;F13)-COUNTIF(Vertices[In-Degree],"&gt;="&amp;F14)</f>
        <v>0</v>
      </c>
      <c r="H13" s="40">
        <f t="shared" si="3"/>
        <v>16.5</v>
      </c>
      <c r="I13" s="41">
        <f>COUNTIF(Vertices[Out-Degree],"&gt;= "&amp;H13)-COUNTIF(Vertices[Out-Degree],"&gt;="&amp;H14)</f>
        <v>1</v>
      </c>
      <c r="J13" s="40">
        <f t="shared" si="4"/>
        <v>396.9479531470588</v>
      </c>
      <c r="K13" s="41">
        <f>COUNTIF(Vertices[Betweenness Centrality],"&gt;= "&amp;J13)-COUNTIF(Vertices[Betweenness Centrality],"&gt;="&amp;J14)</f>
        <v>0</v>
      </c>
      <c r="L13" s="40">
        <f t="shared" si="5"/>
        <v>0.013041499999999992</v>
      </c>
      <c r="M13" s="41">
        <f>COUNTIF(Vertices[Closeness Centrality],"&gt;= "&amp;L13)-COUNTIF(Vertices[Closeness Centrality],"&gt;="&amp;L14)</f>
        <v>0</v>
      </c>
      <c r="N13" s="40">
        <f t="shared" si="6"/>
        <v>0.024281823529411762</v>
      </c>
      <c r="O13" s="41">
        <f>COUNTIF(Vertices[Eigenvector Centrality],"&gt;= "&amp;N13)-COUNTIF(Vertices[Eigenvector Centrality],"&gt;="&amp;N14)</f>
        <v>2</v>
      </c>
      <c r="P13" s="40">
        <f t="shared" si="7"/>
        <v>2.178729882352941</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111"/>
      <c r="B14" s="111"/>
      <c r="D14" s="33">
        <f t="shared" si="1"/>
        <v>0</v>
      </c>
      <c r="E14" s="3">
        <f>COUNTIF(Vertices[Degree],"&gt;= "&amp;D14)-COUNTIF(Vertices[Degree],"&gt;="&amp;D15)</f>
        <v>0</v>
      </c>
      <c r="F14" s="38">
        <f t="shared" si="2"/>
        <v>7.764705882352943</v>
      </c>
      <c r="G14" s="39">
        <f>COUNTIF(Vertices[In-Degree],"&gt;= "&amp;F14)-COUNTIF(Vertices[In-Degree],"&gt;="&amp;F15)</f>
        <v>1</v>
      </c>
      <c r="H14" s="38">
        <f t="shared" si="3"/>
        <v>18</v>
      </c>
      <c r="I14" s="39">
        <f>COUNTIF(Vertices[Out-Degree],"&gt;= "&amp;H14)-COUNTIF(Vertices[Out-Degree],"&gt;="&amp;H15)</f>
        <v>0</v>
      </c>
      <c r="J14" s="38">
        <f t="shared" si="4"/>
        <v>433.0341307058823</v>
      </c>
      <c r="K14" s="39">
        <f>COUNTIF(Vertices[Betweenness Centrality],"&gt;= "&amp;J14)-COUNTIF(Vertices[Betweenness Centrality],"&gt;="&amp;J15)</f>
        <v>0</v>
      </c>
      <c r="L14" s="38">
        <f t="shared" si="5"/>
        <v>0.013326999999999992</v>
      </c>
      <c r="M14" s="39">
        <f>COUNTIF(Vertices[Closeness Centrality],"&gt;= "&amp;L14)-COUNTIF(Vertices[Closeness Centrality],"&gt;="&amp;L15)</f>
        <v>1</v>
      </c>
      <c r="N14" s="38">
        <f t="shared" si="6"/>
        <v>0.026072352941176467</v>
      </c>
      <c r="O14" s="39">
        <f>COUNTIF(Vertices[Eigenvector Centrality],"&gt;= "&amp;N14)-COUNTIF(Vertices[Eigenvector Centrality],"&gt;="&amp;N15)</f>
        <v>4</v>
      </c>
      <c r="P14" s="38">
        <f t="shared" si="7"/>
        <v>2.3537592352941177</v>
      </c>
      <c r="Q14" s="39">
        <f>COUNTIF(Vertices[PageRank],"&gt;= "&amp;P14)-COUNTIF(Vertices[PageRank],"&gt;="&amp;P15)</f>
        <v>0</v>
      </c>
      <c r="R14" s="38">
        <f t="shared" si="8"/>
        <v>0.23529411764705876</v>
      </c>
      <c r="S14" s="44">
        <f>COUNTIF(Vertices[Clustering Coefficient],"&gt;= "&amp;R14)-COUNTIF(Vertices[Clustering Coefficient],"&gt;="&amp;R15)</f>
        <v>2</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8.411764705882355</v>
      </c>
      <c r="G15" s="41">
        <f>COUNTIF(Vertices[In-Degree],"&gt;= "&amp;F15)-COUNTIF(Vertices[In-Degree],"&gt;="&amp;F16)</f>
        <v>0</v>
      </c>
      <c r="H15" s="40">
        <f t="shared" si="3"/>
        <v>19.5</v>
      </c>
      <c r="I15" s="41">
        <f>COUNTIF(Vertices[Out-Degree],"&gt;= "&amp;H15)-COUNTIF(Vertices[Out-Degree],"&gt;="&amp;H16)</f>
        <v>0</v>
      </c>
      <c r="J15" s="40">
        <f t="shared" si="4"/>
        <v>469.12030826470584</v>
      </c>
      <c r="K15" s="41">
        <f>COUNTIF(Vertices[Betweenness Centrality],"&gt;= "&amp;J15)-COUNTIF(Vertices[Betweenness Centrality],"&gt;="&amp;J16)</f>
        <v>0</v>
      </c>
      <c r="L15" s="40">
        <f t="shared" si="5"/>
        <v>0.013612499999999991</v>
      </c>
      <c r="M15" s="41">
        <f>COUNTIF(Vertices[Closeness Centrality],"&gt;= "&amp;L15)-COUNTIF(Vertices[Closeness Centrality],"&gt;="&amp;L16)</f>
        <v>0</v>
      </c>
      <c r="N15" s="40">
        <f t="shared" si="6"/>
        <v>0.02786288235294117</v>
      </c>
      <c r="O15" s="41">
        <f>COUNTIF(Vertices[Eigenvector Centrality],"&gt;= "&amp;N15)-COUNTIF(Vertices[Eigenvector Centrality],"&gt;="&amp;N16)</f>
        <v>0</v>
      </c>
      <c r="P15" s="40">
        <f t="shared" si="7"/>
        <v>2.5287885882352943</v>
      </c>
      <c r="Q15" s="41">
        <f>COUNTIF(Vertices[PageRank],"&gt;= "&amp;P15)-COUNTIF(Vertices[PageRank],"&gt;="&amp;P16)</f>
        <v>0</v>
      </c>
      <c r="R15" s="40">
        <f t="shared" si="8"/>
        <v>0.25490196078431365</v>
      </c>
      <c r="S15" s="45">
        <f>COUNTIF(Vertices[Clustering Coefficient],"&gt;= "&amp;R15)-COUNTIF(Vertices[Clustering Coefficient],"&gt;="&amp;R16)</f>
        <v>2</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9.058823529411766</v>
      </c>
      <c r="G16" s="39">
        <f>COUNTIF(Vertices[In-Degree],"&gt;= "&amp;F16)-COUNTIF(Vertices[In-Degree],"&gt;="&amp;F17)</f>
        <v>0</v>
      </c>
      <c r="H16" s="38">
        <f t="shared" si="3"/>
        <v>21</v>
      </c>
      <c r="I16" s="39">
        <f>COUNTIF(Vertices[Out-Degree],"&gt;= "&amp;H16)-COUNTIF(Vertices[Out-Degree],"&gt;="&amp;H17)</f>
        <v>0</v>
      </c>
      <c r="J16" s="38">
        <f t="shared" si="4"/>
        <v>505.20648582352936</v>
      </c>
      <c r="K16" s="39">
        <f>COUNTIF(Vertices[Betweenness Centrality],"&gt;= "&amp;J16)-COUNTIF(Vertices[Betweenness Centrality],"&gt;="&amp;J17)</f>
        <v>0</v>
      </c>
      <c r="L16" s="38">
        <f t="shared" si="5"/>
        <v>0.01389799999999999</v>
      </c>
      <c r="M16" s="39">
        <f>COUNTIF(Vertices[Closeness Centrality],"&gt;= "&amp;L16)-COUNTIF(Vertices[Closeness Centrality],"&gt;="&amp;L17)</f>
        <v>0</v>
      </c>
      <c r="N16" s="38">
        <f t="shared" si="6"/>
        <v>0.029653411764705876</v>
      </c>
      <c r="O16" s="39">
        <f>COUNTIF(Vertices[Eigenvector Centrality],"&gt;= "&amp;N16)-COUNTIF(Vertices[Eigenvector Centrality],"&gt;="&amp;N17)</f>
        <v>0</v>
      </c>
      <c r="P16" s="38">
        <f t="shared" si="7"/>
        <v>2.703817941176471</v>
      </c>
      <c r="Q16" s="39">
        <f>COUNTIF(Vertices[PageRank],"&gt;= "&amp;P16)-COUNTIF(Vertices[PageRank],"&gt;="&amp;P17)</f>
        <v>1</v>
      </c>
      <c r="R16" s="38">
        <f t="shared" si="8"/>
        <v>0.27450980392156854</v>
      </c>
      <c r="S16" s="44">
        <f>COUNTIF(Vertices[Clustering Coefficient],"&gt;= "&amp;R16)-COUNTIF(Vertices[Clustering Coefficient],"&gt;="&amp;R17)</f>
        <v>1</v>
      </c>
      <c r="T16" s="38" t="e">
        <f ca="1" t="shared" si="9"/>
        <v>#REF!</v>
      </c>
      <c r="U16" s="39" t="e">
        <f ca="1" t="shared" si="0"/>
        <v>#REF!</v>
      </c>
    </row>
    <row r="17" spans="1:21" ht="15">
      <c r="A17" s="35" t="s">
        <v>154</v>
      </c>
      <c r="B17" s="35">
        <v>52</v>
      </c>
      <c r="D17" s="33">
        <f t="shared" si="1"/>
        <v>0</v>
      </c>
      <c r="E17" s="3">
        <f>COUNTIF(Vertices[Degree],"&gt;= "&amp;D17)-COUNTIF(Vertices[Degree],"&gt;="&amp;D18)</f>
        <v>0</v>
      </c>
      <c r="F17" s="40">
        <f t="shared" si="2"/>
        <v>9.705882352941178</v>
      </c>
      <c r="G17" s="41">
        <f>COUNTIF(Vertices[In-Degree],"&gt;= "&amp;F17)-COUNTIF(Vertices[In-Degree],"&gt;="&amp;F18)</f>
        <v>1</v>
      </c>
      <c r="H17" s="40">
        <f t="shared" si="3"/>
        <v>22.5</v>
      </c>
      <c r="I17" s="41">
        <f>COUNTIF(Vertices[Out-Degree],"&gt;= "&amp;H17)-COUNTIF(Vertices[Out-Degree],"&gt;="&amp;H18)</f>
        <v>0</v>
      </c>
      <c r="J17" s="40">
        <f t="shared" si="4"/>
        <v>541.2926633823529</v>
      </c>
      <c r="K17" s="41">
        <f>COUNTIF(Vertices[Betweenness Centrality],"&gt;= "&amp;J17)-COUNTIF(Vertices[Betweenness Centrality],"&gt;="&amp;J18)</f>
        <v>1</v>
      </c>
      <c r="L17" s="40">
        <f t="shared" si="5"/>
        <v>0.01418349999999999</v>
      </c>
      <c r="M17" s="41">
        <f>COUNTIF(Vertices[Closeness Centrality],"&gt;= "&amp;L17)-COUNTIF(Vertices[Closeness Centrality],"&gt;="&amp;L18)</f>
        <v>0</v>
      </c>
      <c r="N17" s="40">
        <f t="shared" si="6"/>
        <v>0.031443941176470584</v>
      </c>
      <c r="O17" s="41">
        <f>COUNTIF(Vertices[Eigenvector Centrality],"&gt;= "&amp;N17)-COUNTIF(Vertices[Eigenvector Centrality],"&gt;="&amp;N18)</f>
        <v>2</v>
      </c>
      <c r="P17" s="40">
        <f t="shared" si="7"/>
        <v>2.8788472941176475</v>
      </c>
      <c r="Q17" s="41">
        <f>COUNTIF(Vertices[PageRank],"&gt;= "&amp;P17)-COUNTIF(Vertices[PageRank],"&gt;="&amp;P18)</f>
        <v>0</v>
      </c>
      <c r="R17" s="40">
        <f t="shared" si="8"/>
        <v>0.29411764705882343</v>
      </c>
      <c r="S17" s="45">
        <f>COUNTIF(Vertices[Clustering Coefficient],"&gt;= "&amp;R17)-COUNTIF(Vertices[Clustering Coefficient],"&gt;="&amp;R18)</f>
        <v>2</v>
      </c>
      <c r="T17" s="40" t="e">
        <f ca="1" t="shared" si="9"/>
        <v>#REF!</v>
      </c>
      <c r="U17" s="41" t="e">
        <f ca="1" t="shared" si="0"/>
        <v>#REF!</v>
      </c>
    </row>
    <row r="18" spans="1:21" ht="15">
      <c r="A18" s="35" t="s">
        <v>155</v>
      </c>
      <c r="B18" s="35">
        <v>243</v>
      </c>
      <c r="D18" s="33">
        <f t="shared" si="1"/>
        <v>0</v>
      </c>
      <c r="E18" s="3">
        <f>COUNTIF(Vertices[Degree],"&gt;= "&amp;D18)-COUNTIF(Vertices[Degree],"&gt;="&amp;D19)</f>
        <v>0</v>
      </c>
      <c r="F18" s="38">
        <f t="shared" si="2"/>
        <v>10.352941176470589</v>
      </c>
      <c r="G18" s="39">
        <f>COUNTIF(Vertices[In-Degree],"&gt;= "&amp;F18)-COUNTIF(Vertices[In-Degree],"&gt;="&amp;F19)</f>
        <v>0</v>
      </c>
      <c r="H18" s="38">
        <f t="shared" si="3"/>
        <v>24</v>
      </c>
      <c r="I18" s="39">
        <f>COUNTIF(Vertices[Out-Degree],"&gt;= "&amp;H18)-COUNTIF(Vertices[Out-Degree],"&gt;="&amp;H19)</f>
        <v>0</v>
      </c>
      <c r="J18" s="38">
        <f t="shared" si="4"/>
        <v>577.3788409411765</v>
      </c>
      <c r="K18" s="39">
        <f>COUNTIF(Vertices[Betweenness Centrality],"&gt;= "&amp;J18)-COUNTIF(Vertices[Betweenness Centrality],"&gt;="&amp;J19)</f>
        <v>0</v>
      </c>
      <c r="L18" s="38">
        <f t="shared" si="5"/>
        <v>0.014468999999999989</v>
      </c>
      <c r="M18" s="39">
        <f>COUNTIF(Vertices[Closeness Centrality],"&gt;= "&amp;L18)-COUNTIF(Vertices[Closeness Centrality],"&gt;="&amp;L19)</f>
        <v>0</v>
      </c>
      <c r="N18" s="38">
        <f t="shared" si="6"/>
        <v>0.03323447058823529</v>
      </c>
      <c r="O18" s="39">
        <f>COUNTIF(Vertices[Eigenvector Centrality],"&gt;= "&amp;N18)-COUNTIF(Vertices[Eigenvector Centrality],"&gt;="&amp;N19)</f>
        <v>1</v>
      </c>
      <c r="P18" s="38">
        <f t="shared" si="7"/>
        <v>3.053876647058824</v>
      </c>
      <c r="Q18" s="39">
        <f>COUNTIF(Vertices[PageRank],"&gt;= "&amp;P18)-COUNTIF(Vertices[PageRank],"&gt;="&amp;P19)</f>
        <v>0</v>
      </c>
      <c r="R18" s="38">
        <f t="shared" si="8"/>
        <v>0.3137254901960783</v>
      </c>
      <c r="S18" s="44">
        <f>COUNTIF(Vertices[Clustering Coefficient],"&gt;= "&amp;R18)-COUNTIF(Vertices[Clustering Coefficient],"&gt;="&amp;R19)</f>
        <v>3</v>
      </c>
      <c r="T18" s="38" t="e">
        <f ca="1" t="shared" si="9"/>
        <v>#REF!</v>
      </c>
      <c r="U18" s="39" t="e">
        <f ca="1" t="shared" si="0"/>
        <v>#REF!</v>
      </c>
    </row>
    <row r="19" spans="1:21" ht="15">
      <c r="A19" s="111"/>
      <c r="B19" s="111"/>
      <c r="D19" s="33">
        <f t="shared" si="1"/>
        <v>0</v>
      </c>
      <c r="E19" s="3">
        <f>COUNTIF(Vertices[Degree],"&gt;= "&amp;D19)-COUNTIF(Vertices[Degree],"&gt;="&amp;D20)</f>
        <v>0</v>
      </c>
      <c r="F19" s="40">
        <f t="shared" si="2"/>
        <v>11</v>
      </c>
      <c r="G19" s="41">
        <f>COUNTIF(Vertices[In-Degree],"&gt;= "&amp;F19)-COUNTIF(Vertices[In-Degree],"&gt;="&amp;F20)</f>
        <v>1</v>
      </c>
      <c r="H19" s="40">
        <f t="shared" si="3"/>
        <v>25.5</v>
      </c>
      <c r="I19" s="41">
        <f>COUNTIF(Vertices[Out-Degree],"&gt;= "&amp;H19)-COUNTIF(Vertices[Out-Degree],"&gt;="&amp;H20)</f>
        <v>0</v>
      </c>
      <c r="J19" s="40">
        <f t="shared" si="4"/>
        <v>613.4650185</v>
      </c>
      <c r="K19" s="41">
        <f>COUNTIF(Vertices[Betweenness Centrality],"&gt;= "&amp;J19)-COUNTIF(Vertices[Betweenness Centrality],"&gt;="&amp;J20)</f>
        <v>0</v>
      </c>
      <c r="L19" s="40">
        <f t="shared" si="5"/>
        <v>0.014754499999999988</v>
      </c>
      <c r="M19" s="41">
        <f>COUNTIF(Vertices[Closeness Centrality],"&gt;= "&amp;L19)-COUNTIF(Vertices[Closeness Centrality],"&gt;="&amp;L20)</f>
        <v>0</v>
      </c>
      <c r="N19" s="40">
        <f t="shared" si="6"/>
        <v>0.035024999999999994</v>
      </c>
      <c r="O19" s="41">
        <f>COUNTIF(Vertices[Eigenvector Centrality],"&gt;= "&amp;N19)-COUNTIF(Vertices[Eigenvector Centrality],"&gt;="&amp;N20)</f>
        <v>1</v>
      </c>
      <c r="P19" s="40">
        <f t="shared" si="7"/>
        <v>3.2289060000000007</v>
      </c>
      <c r="Q19" s="41">
        <f>COUNTIF(Vertices[PageRank],"&gt;= "&amp;P19)-COUNTIF(Vertices[PageRank],"&gt;="&amp;P20)</f>
        <v>0</v>
      </c>
      <c r="R19" s="40">
        <f t="shared" si="8"/>
        <v>0.3333333333333332</v>
      </c>
      <c r="S19" s="45">
        <f>COUNTIF(Vertices[Clustering Coefficient],"&gt;= "&amp;R19)-COUNTIF(Vertices[Clustering Coefficient],"&gt;="&amp;R20)</f>
        <v>1</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11.647058823529411</v>
      </c>
      <c r="G20" s="39">
        <f>COUNTIF(Vertices[In-Degree],"&gt;= "&amp;F20)-COUNTIF(Vertices[In-Degree],"&gt;="&amp;F21)</f>
        <v>0</v>
      </c>
      <c r="H20" s="38">
        <f t="shared" si="3"/>
        <v>27</v>
      </c>
      <c r="I20" s="39">
        <f>COUNTIF(Vertices[Out-Degree],"&gt;= "&amp;H20)-COUNTIF(Vertices[Out-Degree],"&gt;="&amp;H21)</f>
        <v>0</v>
      </c>
      <c r="J20" s="38">
        <f t="shared" si="4"/>
        <v>649.5511960588236</v>
      </c>
      <c r="K20" s="39">
        <f>COUNTIF(Vertices[Betweenness Centrality],"&gt;= "&amp;J20)-COUNTIF(Vertices[Betweenness Centrality],"&gt;="&amp;J21)</f>
        <v>0</v>
      </c>
      <c r="L20" s="38">
        <f t="shared" si="5"/>
        <v>0.015039999999999987</v>
      </c>
      <c r="M20" s="39">
        <f>COUNTIF(Vertices[Closeness Centrality],"&gt;= "&amp;L20)-COUNTIF(Vertices[Closeness Centrality],"&gt;="&amp;L21)</f>
        <v>0</v>
      </c>
      <c r="N20" s="38">
        <f t="shared" si="6"/>
        <v>0.0368155294117647</v>
      </c>
      <c r="O20" s="39">
        <f>COUNTIF(Vertices[Eigenvector Centrality],"&gt;= "&amp;N20)-COUNTIF(Vertices[Eigenvector Centrality],"&gt;="&amp;N21)</f>
        <v>0</v>
      </c>
      <c r="P20" s="38">
        <f t="shared" si="7"/>
        <v>3.4039353529411773</v>
      </c>
      <c r="Q20" s="39">
        <f>COUNTIF(Vertices[PageRank],"&gt;= "&amp;P20)-COUNTIF(Vertices[PageRank],"&gt;="&amp;P21)</f>
        <v>0</v>
      </c>
      <c r="R20" s="38">
        <f t="shared" si="8"/>
        <v>0.3529411764705881</v>
      </c>
      <c r="S20" s="44">
        <f>COUNTIF(Vertices[Clustering Coefficient],"&gt;= "&amp;R20)-COUNTIF(Vertices[Clustering Coefficient],"&gt;="&amp;R21)</f>
        <v>3</v>
      </c>
      <c r="T20" s="38" t="e">
        <f ca="1" t="shared" si="9"/>
        <v>#REF!</v>
      </c>
      <c r="U20" s="39" t="e">
        <f ca="1" t="shared" si="0"/>
        <v>#REF!</v>
      </c>
    </row>
    <row r="21" spans="1:21" ht="15">
      <c r="A21" s="35" t="s">
        <v>157</v>
      </c>
      <c r="B21" s="35">
        <v>1.799556</v>
      </c>
      <c r="D21" s="33">
        <f t="shared" si="1"/>
        <v>0</v>
      </c>
      <c r="E21" s="3">
        <f>COUNTIF(Vertices[Degree],"&gt;= "&amp;D21)-COUNTIF(Vertices[Degree],"&gt;="&amp;D22)</f>
        <v>0</v>
      </c>
      <c r="F21" s="40">
        <f t="shared" si="2"/>
        <v>12.294117647058822</v>
      </c>
      <c r="G21" s="41">
        <f>COUNTIF(Vertices[In-Degree],"&gt;= "&amp;F21)-COUNTIF(Vertices[In-Degree],"&gt;="&amp;F22)</f>
        <v>0</v>
      </c>
      <c r="H21" s="40">
        <f t="shared" si="3"/>
        <v>28.5</v>
      </c>
      <c r="I21" s="41">
        <f>COUNTIF(Vertices[Out-Degree],"&gt;= "&amp;H21)-COUNTIF(Vertices[Out-Degree],"&gt;="&amp;H22)</f>
        <v>0</v>
      </c>
      <c r="J21" s="40">
        <f t="shared" si="4"/>
        <v>685.6373736176472</v>
      </c>
      <c r="K21" s="41">
        <f>COUNTIF(Vertices[Betweenness Centrality],"&gt;= "&amp;J21)-COUNTIF(Vertices[Betweenness Centrality],"&gt;="&amp;J22)</f>
        <v>0</v>
      </c>
      <c r="L21" s="40">
        <f t="shared" si="5"/>
        <v>0.015325499999999987</v>
      </c>
      <c r="M21" s="41">
        <f>COUNTIF(Vertices[Closeness Centrality],"&gt;= "&amp;L21)-COUNTIF(Vertices[Closeness Centrality],"&gt;="&amp;L22)</f>
        <v>0</v>
      </c>
      <c r="N21" s="40">
        <f t="shared" si="6"/>
        <v>0.0386060588235294</v>
      </c>
      <c r="O21" s="41">
        <f>COUNTIF(Vertices[Eigenvector Centrality],"&gt;= "&amp;N21)-COUNTIF(Vertices[Eigenvector Centrality],"&gt;="&amp;N22)</f>
        <v>0</v>
      </c>
      <c r="P21" s="40">
        <f t="shared" si="7"/>
        <v>3.578964705882354</v>
      </c>
      <c r="Q21" s="41">
        <f>COUNTIF(Vertices[PageRank],"&gt;= "&amp;P21)-COUNTIF(Vertices[PageRank],"&gt;="&amp;P22)</f>
        <v>0</v>
      </c>
      <c r="R21" s="40">
        <f t="shared" si="8"/>
        <v>0.372549019607843</v>
      </c>
      <c r="S21" s="45">
        <f>COUNTIF(Vertices[Clustering Coefficient],"&gt;= "&amp;R21)-COUNTIF(Vertices[Clustering Coefficient],"&gt;="&amp;R22)</f>
        <v>1</v>
      </c>
      <c r="T21" s="40" t="e">
        <f ca="1" t="shared" si="9"/>
        <v>#REF!</v>
      </c>
      <c r="U21" s="41" t="e">
        <f ca="1" t="shared" si="0"/>
        <v>#REF!</v>
      </c>
    </row>
    <row r="22" spans="1:21" ht="15">
      <c r="A22" s="111"/>
      <c r="B22" s="111"/>
      <c r="D22" s="33">
        <f t="shared" si="1"/>
        <v>0</v>
      </c>
      <c r="E22" s="3">
        <f>COUNTIF(Vertices[Degree],"&gt;= "&amp;D22)-COUNTIF(Vertices[Degree],"&gt;="&amp;D23)</f>
        <v>0</v>
      </c>
      <c r="F22" s="38">
        <f t="shared" si="2"/>
        <v>12.941176470588234</v>
      </c>
      <c r="G22" s="39">
        <f>COUNTIF(Vertices[In-Degree],"&gt;= "&amp;F22)-COUNTIF(Vertices[In-Degree],"&gt;="&amp;F23)</f>
        <v>0</v>
      </c>
      <c r="H22" s="38">
        <f t="shared" si="3"/>
        <v>30</v>
      </c>
      <c r="I22" s="39">
        <f>COUNTIF(Vertices[Out-Degree],"&gt;= "&amp;H22)-COUNTIF(Vertices[Out-Degree],"&gt;="&amp;H23)</f>
        <v>1</v>
      </c>
      <c r="J22" s="38">
        <f t="shared" si="4"/>
        <v>721.7235511764708</v>
      </c>
      <c r="K22" s="39">
        <f>COUNTIF(Vertices[Betweenness Centrality],"&gt;= "&amp;J22)-COUNTIF(Vertices[Betweenness Centrality],"&gt;="&amp;J23)</f>
        <v>0</v>
      </c>
      <c r="L22" s="38">
        <f t="shared" si="5"/>
        <v>0.015610999999999986</v>
      </c>
      <c r="M22" s="39">
        <f>COUNTIF(Vertices[Closeness Centrality],"&gt;= "&amp;L22)-COUNTIF(Vertices[Closeness Centrality],"&gt;="&amp;L23)</f>
        <v>0</v>
      </c>
      <c r="N22" s="38">
        <f t="shared" si="6"/>
        <v>0.04039658823529411</v>
      </c>
      <c r="O22" s="39">
        <f>COUNTIF(Vertices[Eigenvector Centrality],"&gt;= "&amp;N22)-COUNTIF(Vertices[Eigenvector Centrality],"&gt;="&amp;N23)</f>
        <v>0</v>
      </c>
      <c r="P22" s="38">
        <f t="shared" si="7"/>
        <v>3.7539940588235305</v>
      </c>
      <c r="Q22" s="39">
        <f>COUNTIF(Vertices[PageRank],"&gt;= "&amp;P22)-COUNTIF(Vertices[PageRank],"&gt;="&amp;P23)</f>
        <v>0</v>
      </c>
      <c r="R22" s="38">
        <f t="shared" si="8"/>
        <v>0.39215686274509787</v>
      </c>
      <c r="S22" s="44">
        <f>COUNTIF(Vertices[Clustering Coefficient],"&gt;= "&amp;R22)-COUNTIF(Vertices[Clustering Coefficient],"&gt;="&amp;R23)</f>
        <v>4</v>
      </c>
      <c r="T22" s="38" t="e">
        <f ca="1" t="shared" si="9"/>
        <v>#REF!</v>
      </c>
      <c r="U22" s="39" t="e">
        <f ca="1" t="shared" si="0"/>
        <v>#REF!</v>
      </c>
    </row>
    <row r="23" spans="1:21" ht="15">
      <c r="A23" s="35" t="s">
        <v>158</v>
      </c>
      <c r="B23" s="35">
        <v>0.09125188536953242</v>
      </c>
      <c r="D23" s="33">
        <f t="shared" si="1"/>
        <v>0</v>
      </c>
      <c r="E23" s="3">
        <f>COUNTIF(Vertices[Degree],"&gt;= "&amp;D23)-COUNTIF(Vertices[Degree],"&gt;="&amp;D24)</f>
        <v>0</v>
      </c>
      <c r="F23" s="40">
        <f t="shared" si="2"/>
        <v>13.588235294117645</v>
      </c>
      <c r="G23" s="41">
        <f>COUNTIF(Vertices[In-Degree],"&gt;= "&amp;F23)-COUNTIF(Vertices[In-Degree],"&gt;="&amp;F24)</f>
        <v>0</v>
      </c>
      <c r="H23" s="40">
        <f t="shared" si="3"/>
        <v>31.5</v>
      </c>
      <c r="I23" s="41">
        <f>COUNTIF(Vertices[Out-Degree],"&gt;= "&amp;H23)-COUNTIF(Vertices[Out-Degree],"&gt;="&amp;H24)</f>
        <v>0</v>
      </c>
      <c r="J23" s="40">
        <f t="shared" si="4"/>
        <v>757.8097287352944</v>
      </c>
      <c r="K23" s="41">
        <f>COUNTIF(Vertices[Betweenness Centrality],"&gt;= "&amp;J23)-COUNTIF(Vertices[Betweenness Centrality],"&gt;="&amp;J24)</f>
        <v>0</v>
      </c>
      <c r="L23" s="40">
        <f t="shared" si="5"/>
        <v>0.015896499999999987</v>
      </c>
      <c r="M23" s="41">
        <f>COUNTIF(Vertices[Closeness Centrality],"&gt;= "&amp;L23)-COUNTIF(Vertices[Closeness Centrality],"&gt;="&amp;L24)</f>
        <v>0</v>
      </c>
      <c r="N23" s="40">
        <f t="shared" si="6"/>
        <v>0.04218711764705881</v>
      </c>
      <c r="O23" s="41">
        <f>COUNTIF(Vertices[Eigenvector Centrality],"&gt;= "&amp;N23)-COUNTIF(Vertices[Eigenvector Centrality],"&gt;="&amp;N24)</f>
        <v>0</v>
      </c>
      <c r="P23" s="40">
        <f t="shared" si="7"/>
        <v>3.929023411764707</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1040</v>
      </c>
      <c r="B24" s="35">
        <v>0.196629</v>
      </c>
      <c r="D24" s="33">
        <f t="shared" si="1"/>
        <v>0</v>
      </c>
      <c r="E24" s="3">
        <f>COUNTIF(Vertices[Degree],"&gt;= "&amp;D24)-COUNTIF(Vertices[Degree],"&gt;="&amp;D25)</f>
        <v>0</v>
      </c>
      <c r="F24" s="38">
        <f t="shared" si="2"/>
        <v>14.235294117647056</v>
      </c>
      <c r="G24" s="39">
        <f>COUNTIF(Vertices[In-Degree],"&gt;= "&amp;F24)-COUNTIF(Vertices[In-Degree],"&gt;="&amp;F25)</f>
        <v>0</v>
      </c>
      <c r="H24" s="38">
        <f t="shared" si="3"/>
        <v>33</v>
      </c>
      <c r="I24" s="39">
        <f>COUNTIF(Vertices[Out-Degree],"&gt;= "&amp;H24)-COUNTIF(Vertices[Out-Degree],"&gt;="&amp;H25)</f>
        <v>0</v>
      </c>
      <c r="J24" s="38">
        <f t="shared" si="4"/>
        <v>793.8959062941179</v>
      </c>
      <c r="K24" s="39">
        <f>COUNTIF(Vertices[Betweenness Centrality],"&gt;= "&amp;J24)-COUNTIF(Vertices[Betweenness Centrality],"&gt;="&amp;J25)</f>
        <v>0</v>
      </c>
      <c r="L24" s="38">
        <f t="shared" si="5"/>
        <v>0.016181999999999988</v>
      </c>
      <c r="M24" s="39">
        <f>COUNTIF(Vertices[Closeness Centrality],"&gt;= "&amp;L24)-COUNTIF(Vertices[Closeness Centrality],"&gt;="&amp;L25)</f>
        <v>0</v>
      </c>
      <c r="N24" s="38">
        <f t="shared" si="6"/>
        <v>0.04397764705882352</v>
      </c>
      <c r="O24" s="39">
        <f>COUNTIF(Vertices[Eigenvector Centrality],"&gt;= "&amp;N24)-COUNTIF(Vertices[Eigenvector Centrality],"&gt;="&amp;N25)</f>
        <v>0</v>
      </c>
      <c r="P24" s="38">
        <f t="shared" si="7"/>
        <v>4.104052764705884</v>
      </c>
      <c r="Q24" s="39">
        <f>COUNTIF(Vertices[PageRank],"&gt;= "&amp;P24)-COUNTIF(Vertices[PageRank],"&gt;="&amp;P25)</f>
        <v>0</v>
      </c>
      <c r="R24" s="38">
        <f t="shared" si="8"/>
        <v>0.43137254901960764</v>
      </c>
      <c r="S24" s="44">
        <f>COUNTIF(Vertices[Clustering Coefficient],"&gt;= "&amp;R24)-COUNTIF(Vertices[Clustering Coefficient],"&gt;="&amp;R25)</f>
        <v>1</v>
      </c>
      <c r="T24" s="38" t="e">
        <f ca="1" t="shared" si="9"/>
        <v>#REF!</v>
      </c>
      <c r="U24" s="39" t="e">
        <f ca="1" t="shared" si="0"/>
        <v>#REF!</v>
      </c>
    </row>
    <row r="25" spans="1:21" ht="15">
      <c r="A25" s="111"/>
      <c r="B25" s="111"/>
      <c r="D25" s="33">
        <f t="shared" si="1"/>
        <v>0</v>
      </c>
      <c r="E25" s="3">
        <f>COUNTIF(Vertices[Degree],"&gt;= "&amp;D25)-COUNTIF(Vertices[Degree],"&gt;="&amp;D26)</f>
        <v>0</v>
      </c>
      <c r="F25" s="40">
        <f t="shared" si="2"/>
        <v>14.882352941176467</v>
      </c>
      <c r="G25" s="41">
        <f>COUNTIF(Vertices[In-Degree],"&gt;= "&amp;F25)-COUNTIF(Vertices[In-Degree],"&gt;="&amp;F26)</f>
        <v>0</v>
      </c>
      <c r="H25" s="40">
        <f t="shared" si="3"/>
        <v>34.5</v>
      </c>
      <c r="I25" s="41">
        <f>COUNTIF(Vertices[Out-Degree],"&gt;= "&amp;H25)-COUNTIF(Vertices[Out-Degree],"&gt;="&amp;H26)</f>
        <v>0</v>
      </c>
      <c r="J25" s="40">
        <f t="shared" si="4"/>
        <v>829.9820838529415</v>
      </c>
      <c r="K25" s="41">
        <f>COUNTIF(Vertices[Betweenness Centrality],"&gt;= "&amp;J25)-COUNTIF(Vertices[Betweenness Centrality],"&gt;="&amp;J26)</f>
        <v>0</v>
      </c>
      <c r="L25" s="40">
        <f t="shared" si="5"/>
        <v>0.01646749999999999</v>
      </c>
      <c r="M25" s="41">
        <f>COUNTIF(Vertices[Closeness Centrality],"&gt;= "&amp;L25)-COUNTIF(Vertices[Closeness Centrality],"&gt;="&amp;L26)</f>
        <v>1</v>
      </c>
      <c r="N25" s="40">
        <f t="shared" si="6"/>
        <v>0.04576817647058822</v>
      </c>
      <c r="O25" s="41">
        <f>COUNTIF(Vertices[Eigenvector Centrality],"&gt;= "&amp;N25)-COUNTIF(Vertices[Eigenvector Centrality],"&gt;="&amp;N26)</f>
        <v>1</v>
      </c>
      <c r="P25" s="40">
        <f t="shared" si="7"/>
        <v>4.27908211764706</v>
      </c>
      <c r="Q25" s="41">
        <f>COUNTIF(Vertices[PageRank],"&gt;= "&amp;P25)-COUNTIF(Vertices[PageRank],"&gt;="&amp;P26)</f>
        <v>0</v>
      </c>
      <c r="R25" s="40">
        <f t="shared" si="8"/>
        <v>0.45098039215686253</v>
      </c>
      <c r="S25" s="45">
        <f>COUNTIF(Vertices[Clustering Coefficient],"&gt;= "&amp;R25)-COUNTIF(Vertices[Clustering Coefficient],"&gt;="&amp;R26)</f>
        <v>1</v>
      </c>
      <c r="T25" s="40" t="e">
        <f ca="1" t="shared" si="9"/>
        <v>#REF!</v>
      </c>
      <c r="U25" s="41" t="e">
        <f ca="1" t="shared" si="0"/>
        <v>#REF!</v>
      </c>
    </row>
    <row r="26" spans="1:21" ht="15">
      <c r="A26" s="35" t="s">
        <v>1041</v>
      </c>
      <c r="B26" s="35" t="s">
        <v>1055</v>
      </c>
      <c r="D26" s="33">
        <f t="shared" si="1"/>
        <v>0</v>
      </c>
      <c r="E26" s="3">
        <f>COUNTIF(Vertices[Degree],"&gt;= "&amp;D26)-COUNTIF(Vertices[Degree],"&gt;="&amp;D27)</f>
        <v>0</v>
      </c>
      <c r="F26" s="38">
        <f t="shared" si="2"/>
        <v>15.529411764705879</v>
      </c>
      <c r="G26" s="39">
        <f>COUNTIF(Vertices[In-Degree],"&gt;= "&amp;F26)-COUNTIF(Vertices[In-Degree],"&gt;="&amp;F27)</f>
        <v>0</v>
      </c>
      <c r="H26" s="38">
        <f t="shared" si="3"/>
        <v>36</v>
      </c>
      <c r="I26" s="39">
        <f>COUNTIF(Vertices[Out-Degree],"&gt;= "&amp;H26)-COUNTIF(Vertices[Out-Degree],"&gt;="&amp;H27)</f>
        <v>0</v>
      </c>
      <c r="J26" s="38">
        <f t="shared" si="4"/>
        <v>866.0682614117651</v>
      </c>
      <c r="K26" s="39">
        <f>COUNTIF(Vertices[Betweenness Centrality],"&gt;= "&amp;J26)-COUNTIF(Vertices[Betweenness Centrality],"&gt;="&amp;J27)</f>
        <v>0</v>
      </c>
      <c r="L26" s="38">
        <f t="shared" si="5"/>
        <v>0.01675299999999999</v>
      </c>
      <c r="M26" s="39">
        <f>COUNTIF(Vertices[Closeness Centrality],"&gt;= "&amp;L26)-COUNTIF(Vertices[Closeness Centrality],"&gt;="&amp;L27)</f>
        <v>0</v>
      </c>
      <c r="N26" s="38">
        <f t="shared" si="6"/>
        <v>0.04755870588235293</v>
      </c>
      <c r="O26" s="39">
        <f>COUNTIF(Vertices[Eigenvector Centrality],"&gt;= "&amp;N26)-COUNTIF(Vertices[Eigenvector Centrality],"&gt;="&amp;N27)</f>
        <v>0</v>
      </c>
      <c r="P26" s="38">
        <f t="shared" si="7"/>
        <v>4.454111470588236</v>
      </c>
      <c r="Q26" s="39">
        <f>COUNTIF(Vertices[PageRank],"&gt;= "&amp;P26)-COUNTIF(Vertices[PageRank],"&gt;="&amp;P27)</f>
        <v>0</v>
      </c>
      <c r="R26" s="38">
        <f t="shared" si="8"/>
        <v>0.4705882352941174</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1"/>
      <c r="B27" s="111"/>
      <c r="D27" s="33">
        <f t="shared" si="1"/>
        <v>0</v>
      </c>
      <c r="E27" s="3">
        <f>COUNTIF(Vertices[Degree],"&gt;= "&amp;D27)-COUNTIF(Vertices[Degree],"&gt;="&amp;D28)</f>
        <v>0</v>
      </c>
      <c r="F27" s="40">
        <f t="shared" si="2"/>
        <v>16.17647058823529</v>
      </c>
      <c r="G27" s="41">
        <f>COUNTIF(Vertices[In-Degree],"&gt;= "&amp;F27)-COUNTIF(Vertices[In-Degree],"&gt;="&amp;F28)</f>
        <v>0</v>
      </c>
      <c r="H27" s="40">
        <f t="shared" si="3"/>
        <v>37.5</v>
      </c>
      <c r="I27" s="41">
        <f>COUNTIF(Vertices[Out-Degree],"&gt;= "&amp;H27)-COUNTIF(Vertices[Out-Degree],"&gt;="&amp;H28)</f>
        <v>0</v>
      </c>
      <c r="J27" s="40">
        <f t="shared" si="4"/>
        <v>902.1544389705887</v>
      </c>
      <c r="K27" s="41">
        <f>COUNTIF(Vertices[Betweenness Centrality],"&gt;= "&amp;J27)-COUNTIF(Vertices[Betweenness Centrality],"&gt;="&amp;J28)</f>
        <v>0</v>
      </c>
      <c r="L27" s="40">
        <f t="shared" si="5"/>
        <v>0.01703849999999999</v>
      </c>
      <c r="M27" s="41">
        <f>COUNTIF(Vertices[Closeness Centrality],"&gt;= "&amp;L27)-COUNTIF(Vertices[Closeness Centrality],"&gt;="&amp;L28)</f>
        <v>0</v>
      </c>
      <c r="N27" s="40">
        <f t="shared" si="6"/>
        <v>0.04934923529411763</v>
      </c>
      <c r="O27" s="41">
        <f>COUNTIF(Vertices[Eigenvector Centrality],"&gt;= "&amp;N27)-COUNTIF(Vertices[Eigenvector Centrality],"&gt;="&amp;N28)</f>
        <v>0</v>
      </c>
      <c r="P27" s="40">
        <f t="shared" si="7"/>
        <v>4.629140823529412</v>
      </c>
      <c r="Q27" s="41">
        <f>COUNTIF(Vertices[PageRank],"&gt;= "&amp;P27)-COUNTIF(Vertices[PageRank],"&gt;="&amp;P28)</f>
        <v>1</v>
      </c>
      <c r="R27" s="40">
        <f t="shared" si="8"/>
        <v>0.4901960784313723</v>
      </c>
      <c r="S27" s="45">
        <f>COUNTIF(Vertices[Clustering Coefficient],"&gt;= "&amp;R27)-COUNTIF(Vertices[Clustering Coefficient],"&gt;="&amp;R28)</f>
        <v>11</v>
      </c>
      <c r="T27" s="40" t="e">
        <f ca="1" t="shared" si="9"/>
        <v>#REF!</v>
      </c>
      <c r="U27" s="41" t="e">
        <f ca="1" t="shared" si="10"/>
        <v>#REF!</v>
      </c>
    </row>
    <row r="28" spans="1:21" ht="15">
      <c r="A28" s="35" t="s">
        <v>1042</v>
      </c>
      <c r="B28" s="35" t="s">
        <v>1156</v>
      </c>
      <c r="D28" s="33">
        <f t="shared" si="1"/>
        <v>0</v>
      </c>
      <c r="E28" s="3">
        <f>COUNTIF(Vertices[Degree],"&gt;= "&amp;D28)-COUNTIF(Vertices[Degree],"&gt;="&amp;D29)</f>
        <v>0</v>
      </c>
      <c r="F28" s="38">
        <f t="shared" si="2"/>
        <v>16.823529411764703</v>
      </c>
      <c r="G28" s="39">
        <f>COUNTIF(Vertices[In-Degree],"&gt;= "&amp;F28)-COUNTIF(Vertices[In-Degree],"&gt;="&amp;F29)</f>
        <v>1</v>
      </c>
      <c r="H28" s="38">
        <f t="shared" si="3"/>
        <v>39</v>
      </c>
      <c r="I28" s="39">
        <f>COUNTIF(Vertices[Out-Degree],"&gt;= "&amp;H28)-COUNTIF(Vertices[Out-Degree],"&gt;="&amp;H29)</f>
        <v>0</v>
      </c>
      <c r="J28" s="38">
        <f t="shared" si="4"/>
        <v>938.2406165294123</v>
      </c>
      <c r="K28" s="39">
        <f>COUNTIF(Vertices[Betweenness Centrality],"&gt;= "&amp;J28)-COUNTIF(Vertices[Betweenness Centrality],"&gt;="&amp;J29)</f>
        <v>0</v>
      </c>
      <c r="L28" s="38">
        <f t="shared" si="5"/>
        <v>0.017323999999999992</v>
      </c>
      <c r="M28" s="39">
        <f>COUNTIF(Vertices[Closeness Centrality],"&gt;= "&amp;L28)-COUNTIF(Vertices[Closeness Centrality],"&gt;="&amp;L29)</f>
        <v>0</v>
      </c>
      <c r="N28" s="38">
        <f t="shared" si="6"/>
        <v>0.051139764705882336</v>
      </c>
      <c r="O28" s="39">
        <f>COUNTIF(Vertices[Eigenvector Centrality],"&gt;= "&amp;N28)-COUNTIF(Vertices[Eigenvector Centrality],"&gt;="&amp;N29)</f>
        <v>0</v>
      </c>
      <c r="P28" s="38">
        <f t="shared" si="7"/>
        <v>4.804170176470588</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111"/>
      <c r="B29" s="111"/>
      <c r="D29" s="33">
        <f t="shared" si="1"/>
        <v>0</v>
      </c>
      <c r="E29" s="3">
        <f>COUNTIF(Vertices[Degree],"&gt;= "&amp;D29)-COUNTIF(Vertices[Degree],"&gt;="&amp;D30)</f>
        <v>0</v>
      </c>
      <c r="F29" s="40">
        <f t="shared" si="2"/>
        <v>17.470588235294116</v>
      </c>
      <c r="G29" s="41">
        <f>COUNTIF(Vertices[In-Degree],"&gt;= "&amp;F29)-COUNTIF(Vertices[In-Degree],"&gt;="&amp;F30)</f>
        <v>0</v>
      </c>
      <c r="H29" s="40">
        <f t="shared" si="3"/>
        <v>40.5</v>
      </c>
      <c r="I29" s="41">
        <f>COUNTIF(Vertices[Out-Degree],"&gt;= "&amp;H29)-COUNTIF(Vertices[Out-Degree],"&gt;="&amp;H30)</f>
        <v>0</v>
      </c>
      <c r="J29" s="40">
        <f t="shared" si="4"/>
        <v>974.3267940882358</v>
      </c>
      <c r="K29" s="41">
        <f>COUNTIF(Vertices[Betweenness Centrality],"&gt;= "&amp;J29)-COUNTIF(Vertices[Betweenness Centrality],"&gt;="&amp;J30)</f>
        <v>0</v>
      </c>
      <c r="L29" s="40">
        <f t="shared" si="5"/>
        <v>0.017609499999999993</v>
      </c>
      <c r="M29" s="41">
        <f>COUNTIF(Vertices[Closeness Centrality],"&gt;= "&amp;L29)-COUNTIF(Vertices[Closeness Centrality],"&gt;="&amp;L30)</f>
        <v>0</v>
      </c>
      <c r="N29" s="40">
        <f t="shared" si="6"/>
        <v>0.05293029411764704</v>
      </c>
      <c r="O29" s="41">
        <f>COUNTIF(Vertices[Eigenvector Centrality],"&gt;= "&amp;N29)-COUNTIF(Vertices[Eigenvector Centrality],"&gt;="&amp;N30)</f>
        <v>0</v>
      </c>
      <c r="P29" s="40">
        <f t="shared" si="7"/>
        <v>4.979199529411765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1043</v>
      </c>
      <c r="B30" s="35" t="s">
        <v>1152</v>
      </c>
      <c r="D30" s="33">
        <f t="shared" si="1"/>
        <v>0</v>
      </c>
      <c r="E30" s="3">
        <f>COUNTIF(Vertices[Degree],"&gt;= "&amp;D30)-COUNTIF(Vertices[Degree],"&gt;="&amp;D31)</f>
        <v>0</v>
      </c>
      <c r="F30" s="38">
        <f t="shared" si="2"/>
        <v>18.11764705882353</v>
      </c>
      <c r="G30" s="39">
        <f>COUNTIF(Vertices[In-Degree],"&gt;= "&amp;F30)-COUNTIF(Vertices[In-Degree],"&gt;="&amp;F31)</f>
        <v>0</v>
      </c>
      <c r="H30" s="38">
        <f t="shared" si="3"/>
        <v>42</v>
      </c>
      <c r="I30" s="39">
        <f>COUNTIF(Vertices[Out-Degree],"&gt;= "&amp;H30)-COUNTIF(Vertices[Out-Degree],"&gt;="&amp;H31)</f>
        <v>0</v>
      </c>
      <c r="J30" s="38">
        <f t="shared" si="4"/>
        <v>1010.4129716470594</v>
      </c>
      <c r="K30" s="39">
        <f>COUNTIF(Vertices[Betweenness Centrality],"&gt;= "&amp;J30)-COUNTIF(Vertices[Betweenness Centrality],"&gt;="&amp;J31)</f>
        <v>0</v>
      </c>
      <c r="L30" s="38">
        <f t="shared" si="5"/>
        <v>0.017894999999999994</v>
      </c>
      <c r="M30" s="39">
        <f>COUNTIF(Vertices[Closeness Centrality],"&gt;= "&amp;L30)-COUNTIF(Vertices[Closeness Centrality],"&gt;="&amp;L31)</f>
        <v>0</v>
      </c>
      <c r="N30" s="38">
        <f t="shared" si="6"/>
        <v>0.054720823529411745</v>
      </c>
      <c r="O30" s="39">
        <f>COUNTIF(Vertices[Eigenvector Centrality],"&gt;= "&amp;N30)-COUNTIF(Vertices[Eigenvector Centrality],"&gt;="&amp;N31)</f>
        <v>0</v>
      </c>
      <c r="P30" s="38">
        <f t="shared" si="7"/>
        <v>5.154228882352941</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1044</v>
      </c>
      <c r="B31" s="35" t="s">
        <v>218</v>
      </c>
      <c r="D31" s="33">
        <f t="shared" si="1"/>
        <v>0</v>
      </c>
      <c r="E31" s="3">
        <f>COUNTIF(Vertices[Degree],"&gt;= "&amp;D31)-COUNTIF(Vertices[Degree],"&gt;="&amp;D32)</f>
        <v>0</v>
      </c>
      <c r="F31" s="40">
        <f t="shared" si="2"/>
        <v>18.764705882352942</v>
      </c>
      <c r="G31" s="41">
        <f>COUNTIF(Vertices[In-Degree],"&gt;= "&amp;F31)-COUNTIF(Vertices[In-Degree],"&gt;="&amp;F32)</f>
        <v>0</v>
      </c>
      <c r="H31" s="40">
        <f t="shared" si="3"/>
        <v>43.5</v>
      </c>
      <c r="I31" s="41">
        <f>COUNTIF(Vertices[Out-Degree],"&gt;= "&amp;H31)-COUNTIF(Vertices[Out-Degree],"&gt;="&amp;H32)</f>
        <v>0</v>
      </c>
      <c r="J31" s="40">
        <f t="shared" si="4"/>
        <v>1046.499149205883</v>
      </c>
      <c r="K31" s="41">
        <f>COUNTIF(Vertices[Betweenness Centrality],"&gt;= "&amp;J31)-COUNTIF(Vertices[Betweenness Centrality],"&gt;="&amp;J32)</f>
        <v>0</v>
      </c>
      <c r="L31" s="40">
        <f t="shared" si="5"/>
        <v>0.018180499999999995</v>
      </c>
      <c r="M31" s="41">
        <f>COUNTIF(Vertices[Closeness Centrality],"&gt;= "&amp;L31)-COUNTIF(Vertices[Closeness Centrality],"&gt;="&amp;L32)</f>
        <v>0</v>
      </c>
      <c r="N31" s="40">
        <f t="shared" si="6"/>
        <v>0.05651135294117645</v>
      </c>
      <c r="O31" s="41">
        <f>COUNTIF(Vertices[Eigenvector Centrality],"&gt;= "&amp;N31)-COUNTIF(Vertices[Eigenvector Centrality],"&gt;="&amp;N32)</f>
        <v>0</v>
      </c>
      <c r="P31" s="40">
        <f t="shared" si="7"/>
        <v>5.329258235294117</v>
      </c>
      <c r="Q31" s="41">
        <f>COUNTIF(Vertices[PageRank],"&gt;= "&amp;P31)-COUNTIF(Vertices[PageRank],"&gt;="&amp;P32)</f>
        <v>0</v>
      </c>
      <c r="R31" s="40">
        <f t="shared" si="8"/>
        <v>0.568627450980392</v>
      </c>
      <c r="S31" s="45">
        <f>COUNTIF(Vertices[Clustering Coefficient],"&gt;= "&amp;R31)-COUNTIF(Vertices[Clustering Coefficient],"&gt;="&amp;R32)</f>
        <v>3</v>
      </c>
      <c r="T31" s="40" t="e">
        <f ca="1" t="shared" si="9"/>
        <v>#REF!</v>
      </c>
      <c r="U31" s="41" t="e">
        <f ca="1" t="shared" si="10"/>
        <v>#REF!</v>
      </c>
    </row>
    <row r="32" spans="1:21" ht="405">
      <c r="A32" s="35" t="s">
        <v>1045</v>
      </c>
      <c r="B32" s="55" t="s">
        <v>1153</v>
      </c>
      <c r="D32" s="33">
        <f t="shared" si="1"/>
        <v>0</v>
      </c>
      <c r="E32" s="3">
        <f>COUNTIF(Vertices[Degree],"&gt;= "&amp;D32)-COUNTIF(Vertices[Degree],"&gt;="&amp;D33)</f>
        <v>0</v>
      </c>
      <c r="F32" s="38">
        <f t="shared" si="2"/>
        <v>19.411764705882355</v>
      </c>
      <c r="G32" s="39">
        <f>COUNTIF(Vertices[In-Degree],"&gt;= "&amp;F32)-COUNTIF(Vertices[In-Degree],"&gt;="&amp;F33)</f>
        <v>0</v>
      </c>
      <c r="H32" s="38">
        <f t="shared" si="3"/>
        <v>45</v>
      </c>
      <c r="I32" s="39">
        <f>COUNTIF(Vertices[Out-Degree],"&gt;= "&amp;H32)-COUNTIF(Vertices[Out-Degree],"&gt;="&amp;H33)</f>
        <v>0</v>
      </c>
      <c r="J32" s="38">
        <f t="shared" si="4"/>
        <v>1082.5853267647065</v>
      </c>
      <c r="K32" s="39">
        <f>COUNTIF(Vertices[Betweenness Centrality],"&gt;= "&amp;J32)-COUNTIF(Vertices[Betweenness Centrality],"&gt;="&amp;J33)</f>
        <v>0</v>
      </c>
      <c r="L32" s="38">
        <f t="shared" si="5"/>
        <v>0.018465999999999996</v>
      </c>
      <c r="M32" s="39">
        <f>COUNTIF(Vertices[Closeness Centrality],"&gt;= "&amp;L32)-COUNTIF(Vertices[Closeness Centrality],"&gt;="&amp;L33)</f>
        <v>0</v>
      </c>
      <c r="N32" s="38">
        <f t="shared" si="6"/>
        <v>0.058301882352941155</v>
      </c>
      <c r="O32" s="39">
        <f>COUNTIF(Vertices[Eigenvector Centrality],"&gt;= "&amp;N32)-COUNTIF(Vertices[Eigenvector Centrality],"&gt;="&amp;N33)</f>
        <v>0</v>
      </c>
      <c r="P32" s="38">
        <f t="shared" si="7"/>
        <v>5.504287588235293</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1046</v>
      </c>
      <c r="B33" s="35" t="s">
        <v>1154</v>
      </c>
      <c r="D33" s="33">
        <f t="shared" si="1"/>
        <v>0</v>
      </c>
      <c r="E33" s="3">
        <f>COUNTIF(Vertices[Degree],"&gt;= "&amp;D33)-COUNTIF(Vertices[Degree],"&gt;="&amp;D34)</f>
        <v>0</v>
      </c>
      <c r="F33" s="40">
        <f t="shared" si="2"/>
        <v>20.058823529411768</v>
      </c>
      <c r="G33" s="41">
        <f>COUNTIF(Vertices[In-Degree],"&gt;= "&amp;F33)-COUNTIF(Vertices[In-Degree],"&gt;="&amp;F34)</f>
        <v>0</v>
      </c>
      <c r="H33" s="40">
        <f t="shared" si="3"/>
        <v>46.5</v>
      </c>
      <c r="I33" s="41">
        <f>COUNTIF(Vertices[Out-Degree],"&gt;= "&amp;H33)-COUNTIF(Vertices[Out-Degree],"&gt;="&amp;H34)</f>
        <v>0</v>
      </c>
      <c r="J33" s="40">
        <f t="shared" si="4"/>
        <v>1118.67150432353</v>
      </c>
      <c r="K33" s="41">
        <f>COUNTIF(Vertices[Betweenness Centrality],"&gt;= "&amp;J33)-COUNTIF(Vertices[Betweenness Centrality],"&gt;="&amp;J34)</f>
        <v>0</v>
      </c>
      <c r="L33" s="40">
        <f t="shared" si="5"/>
        <v>0.018751499999999997</v>
      </c>
      <c r="M33" s="41">
        <f>COUNTIF(Vertices[Closeness Centrality],"&gt;= "&amp;L33)-COUNTIF(Vertices[Closeness Centrality],"&gt;="&amp;L34)</f>
        <v>0</v>
      </c>
      <c r="N33" s="40">
        <f t="shared" si="6"/>
        <v>0.06009241176470586</v>
      </c>
      <c r="O33" s="41">
        <f>COUNTIF(Vertices[Eigenvector Centrality],"&gt;= "&amp;N33)-COUNTIF(Vertices[Eigenvector Centrality],"&gt;="&amp;N34)</f>
        <v>1</v>
      </c>
      <c r="P33" s="40">
        <f t="shared" si="7"/>
        <v>5.679316941176469</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1047</v>
      </c>
      <c r="B34" s="35" t="s">
        <v>1155</v>
      </c>
      <c r="D34" s="33">
        <f t="shared" si="1"/>
        <v>0</v>
      </c>
      <c r="E34" s="3">
        <f>COUNTIF(Vertices[Degree],"&gt;= "&amp;D34)-COUNTIF(Vertices[Degree],"&gt;="&amp;D35)</f>
        <v>0</v>
      </c>
      <c r="F34" s="38">
        <f t="shared" si="2"/>
        <v>20.70588235294118</v>
      </c>
      <c r="G34" s="39">
        <f>COUNTIF(Vertices[In-Degree],"&gt;= "&amp;F34)-COUNTIF(Vertices[In-Degree],"&gt;="&amp;F35)</f>
        <v>0</v>
      </c>
      <c r="H34" s="38">
        <f t="shared" si="3"/>
        <v>48</v>
      </c>
      <c r="I34" s="39">
        <f>COUNTIF(Vertices[Out-Degree],"&gt;= "&amp;H34)-COUNTIF(Vertices[Out-Degree],"&gt;="&amp;H35)</f>
        <v>0</v>
      </c>
      <c r="J34" s="38">
        <f t="shared" si="4"/>
        <v>1154.7576818823534</v>
      </c>
      <c r="K34" s="39">
        <f>COUNTIF(Vertices[Betweenness Centrality],"&gt;= "&amp;J34)-COUNTIF(Vertices[Betweenness Centrality],"&gt;="&amp;J35)</f>
        <v>0</v>
      </c>
      <c r="L34" s="38">
        <f t="shared" si="5"/>
        <v>0.019037</v>
      </c>
      <c r="M34" s="39">
        <f>COUNTIF(Vertices[Closeness Centrality],"&gt;= "&amp;L34)-COUNTIF(Vertices[Closeness Centrality],"&gt;="&amp;L35)</f>
        <v>0</v>
      </c>
      <c r="N34" s="38">
        <f t="shared" si="6"/>
        <v>0.061882941176470564</v>
      </c>
      <c r="O34" s="39">
        <f>COUNTIF(Vertices[Eigenvector Centrality],"&gt;= "&amp;N34)-COUNTIF(Vertices[Eigenvector Centrality],"&gt;="&amp;N35)</f>
        <v>0</v>
      </c>
      <c r="P34" s="38">
        <f t="shared" si="7"/>
        <v>5.854346294117645</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1048</v>
      </c>
      <c r="B35" s="35"/>
      <c r="D35" s="33">
        <f t="shared" si="1"/>
        <v>0</v>
      </c>
      <c r="E35" s="3">
        <f>COUNTIF(Vertices[Degree],"&gt;= "&amp;D35)-COUNTIF(Vertices[Degree],"&gt;="&amp;D36)</f>
        <v>0</v>
      </c>
      <c r="F35" s="40">
        <f t="shared" si="2"/>
        <v>21.352941176470594</v>
      </c>
      <c r="G35" s="41">
        <f>COUNTIF(Vertices[In-Degree],"&gt;= "&amp;F35)-COUNTIF(Vertices[In-Degree],"&gt;="&amp;F36)</f>
        <v>0</v>
      </c>
      <c r="H35" s="40">
        <f t="shared" si="3"/>
        <v>49.5</v>
      </c>
      <c r="I35" s="41">
        <f>COUNTIF(Vertices[Out-Degree],"&gt;= "&amp;H35)-COUNTIF(Vertices[Out-Degree],"&gt;="&amp;H36)</f>
        <v>0</v>
      </c>
      <c r="J35" s="40">
        <f t="shared" si="4"/>
        <v>1190.8438594411768</v>
      </c>
      <c r="K35" s="41">
        <f>COUNTIF(Vertices[Betweenness Centrality],"&gt;= "&amp;J35)-COUNTIF(Vertices[Betweenness Centrality],"&gt;="&amp;J36)</f>
        <v>0</v>
      </c>
      <c r="L35" s="40">
        <f t="shared" si="5"/>
        <v>0.0193225</v>
      </c>
      <c r="M35" s="41">
        <f>COUNTIF(Vertices[Closeness Centrality],"&gt;= "&amp;L35)-COUNTIF(Vertices[Closeness Centrality],"&gt;="&amp;L36)</f>
        <v>0</v>
      </c>
      <c r="N35" s="40">
        <f t="shared" si="6"/>
        <v>0.06367347058823528</v>
      </c>
      <c r="O35" s="41">
        <f>COUNTIF(Vertices[Eigenvector Centrality],"&gt;= "&amp;N35)-COUNTIF(Vertices[Eigenvector Centrality],"&gt;="&amp;N36)</f>
        <v>0</v>
      </c>
      <c r="P35" s="40">
        <f t="shared" si="7"/>
        <v>6.029375647058822</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1049</v>
      </c>
      <c r="B36" s="35"/>
      <c r="D36" s="33">
        <f>MAX(Vertices[Degree])</f>
        <v>0</v>
      </c>
      <c r="E36" s="3">
        <f>COUNTIF(Vertices[Degree],"&gt;= "&amp;D36)-COUNTIF(Vertices[Degree],"&gt;="&amp;#REF!)</f>
        <v>0</v>
      </c>
      <c r="F36" s="42">
        <f>MAX(Vertices[In-Degree])</f>
        <v>22</v>
      </c>
      <c r="G36" s="43">
        <f>COUNTIF(Vertices[In-Degree],"&gt;= "&amp;F36)-COUNTIF(Vertices[In-Degree],"&gt;="&amp;#REF!)</f>
        <v>2</v>
      </c>
      <c r="H36" s="42">
        <f>MAX(Vertices[Out-Degree])</f>
        <v>51</v>
      </c>
      <c r="I36" s="43">
        <f>COUNTIF(Vertices[Out-Degree],"&gt;= "&amp;H36)-COUNTIF(Vertices[Out-Degree],"&gt;="&amp;#REF!)</f>
        <v>1</v>
      </c>
      <c r="J36" s="42">
        <f>MAX(Vertices[Betweenness Centrality])</f>
        <v>1226.930037</v>
      </c>
      <c r="K36" s="43">
        <f>COUNTIF(Vertices[Betweenness Centrality],"&gt;= "&amp;J36)-COUNTIF(Vertices[Betweenness Centrality],"&gt;="&amp;#REF!)</f>
        <v>1</v>
      </c>
      <c r="L36" s="42">
        <f>MAX(Vertices[Closeness Centrality])</f>
        <v>0.019608</v>
      </c>
      <c r="M36" s="43">
        <f>COUNTIF(Vertices[Closeness Centrality],"&gt;= "&amp;L36)-COUNTIF(Vertices[Closeness Centrality],"&gt;="&amp;#REF!)</f>
        <v>1</v>
      </c>
      <c r="N36" s="42">
        <f>MAX(Vertices[Eigenvector Centrality])</f>
        <v>0.065464</v>
      </c>
      <c r="O36" s="43">
        <f>COUNTIF(Vertices[Eigenvector Centrality],"&gt;= "&amp;N36)-COUNTIF(Vertices[Eigenvector Centrality],"&gt;="&amp;#REF!)</f>
        <v>1</v>
      </c>
      <c r="P36" s="42">
        <f>MAX(Vertices[PageRank])</f>
        <v>6.204405</v>
      </c>
      <c r="Q36" s="43">
        <f>COUNTIF(Vertices[PageRank],"&gt;= "&amp;P36)-COUNTIF(Vertices[PageRank],"&gt;="&amp;#REF!)</f>
        <v>1</v>
      </c>
      <c r="R36" s="42">
        <f>MAX(Vertices[Clustering Coefficient])</f>
        <v>0.6666666666666666</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1050</v>
      </c>
      <c r="B37" s="35" t="s">
        <v>213</v>
      </c>
    </row>
    <row r="38" spans="1:2" ht="15">
      <c r="A38" s="35" t="s">
        <v>1051</v>
      </c>
      <c r="B38" s="35"/>
    </row>
    <row r="39" spans="1:2" ht="15">
      <c r="A39" s="35" t="s">
        <v>21</v>
      </c>
      <c r="B39" s="35"/>
    </row>
    <row r="40" spans="1:2" ht="15">
      <c r="A40" s="35" t="s">
        <v>1052</v>
      </c>
      <c r="B40" s="35" t="s">
        <v>34</v>
      </c>
    </row>
    <row r="41" spans="1:2" ht="15">
      <c r="A41" s="35" t="s">
        <v>1053</v>
      </c>
      <c r="B41" s="35"/>
    </row>
    <row r="42" spans="1:2" ht="15">
      <c r="A42" s="35" t="s">
        <v>1054</v>
      </c>
      <c r="B42"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22</v>
      </c>
    </row>
    <row r="82" spans="1:2" ht="15">
      <c r="A82" s="34" t="s">
        <v>90</v>
      </c>
      <c r="B82" s="48">
        <f>_xlfn.IFERROR(AVERAGE(Vertices[In-Degree]),NoMetricMessage)</f>
        <v>4.673076923076923</v>
      </c>
    </row>
    <row r="83" spans="1:2" ht="15">
      <c r="A83" s="34" t="s">
        <v>91</v>
      </c>
      <c r="B83" s="48">
        <f>_xlfn.IFERROR(MEDIAN(Vertices[In-Degree]),NoMetricMessage)</f>
        <v>3.5</v>
      </c>
    </row>
    <row r="94" spans="1:2" ht="15">
      <c r="A94" s="34" t="s">
        <v>94</v>
      </c>
      <c r="B94" s="47">
        <f>IF(COUNT(Vertices[Out-Degree])&gt;0,H2,NoMetricMessage)</f>
        <v>0</v>
      </c>
    </row>
    <row r="95" spans="1:2" ht="15">
      <c r="A95" s="34" t="s">
        <v>95</v>
      </c>
      <c r="B95" s="47">
        <f>IF(COUNT(Vertices[Out-Degree])&gt;0,H36,NoMetricMessage)</f>
        <v>51</v>
      </c>
    </row>
    <row r="96" spans="1:2" ht="15">
      <c r="A96" s="34" t="s">
        <v>96</v>
      </c>
      <c r="B96" s="48">
        <f>_xlfn.IFERROR(AVERAGE(Vertices[Out-Degree]),NoMetricMessage)</f>
        <v>4.673076923076923</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1226.930037</v>
      </c>
    </row>
    <row r="110" spans="1:2" ht="15">
      <c r="A110" s="34" t="s">
        <v>102</v>
      </c>
      <c r="B110" s="48">
        <f>_xlfn.IFERROR(AVERAGE(Vertices[Betweenness Centrality]),NoMetricMessage)</f>
        <v>42.57692307692308</v>
      </c>
    </row>
    <row r="111" spans="1:2" ht="15">
      <c r="A111" s="34" t="s">
        <v>103</v>
      </c>
      <c r="B111" s="48">
        <f>_xlfn.IFERROR(MEDIAN(Vertices[Betweenness Centrality]),NoMetricMessage)</f>
        <v>1.326923</v>
      </c>
    </row>
    <row r="122" spans="1:2" ht="15">
      <c r="A122" s="34" t="s">
        <v>106</v>
      </c>
      <c r="B122" s="48">
        <f>IF(COUNT(Vertices[Closeness Centrality])&gt;0,L2,NoMetricMessage)</f>
        <v>0.009901</v>
      </c>
    </row>
    <row r="123" spans="1:2" ht="15">
      <c r="A123" s="34" t="s">
        <v>107</v>
      </c>
      <c r="B123" s="48">
        <f>IF(COUNT(Vertices[Closeness Centrality])&gt;0,L36,NoMetricMessage)</f>
        <v>0.019608</v>
      </c>
    </row>
    <row r="124" spans="1:2" ht="15">
      <c r="A124" s="34" t="s">
        <v>108</v>
      </c>
      <c r="B124" s="48">
        <f>_xlfn.IFERROR(AVERAGE(Vertices[Closeness Centrality]),NoMetricMessage)</f>
        <v>0.010842442307692313</v>
      </c>
    </row>
    <row r="125" spans="1:2" ht="15">
      <c r="A125" s="34" t="s">
        <v>109</v>
      </c>
      <c r="B125" s="48">
        <f>_xlfn.IFERROR(MEDIAN(Vertices[Closeness Centrality]),NoMetricMessage)</f>
        <v>0.010417</v>
      </c>
    </row>
    <row r="136" spans="1:2" ht="15">
      <c r="A136" s="34" t="s">
        <v>112</v>
      </c>
      <c r="B136" s="48">
        <f>IF(COUNT(Vertices[Eigenvector Centrality])&gt;0,N2,NoMetricMessage)</f>
        <v>0.004586</v>
      </c>
    </row>
    <row r="137" spans="1:2" ht="15">
      <c r="A137" s="34" t="s">
        <v>113</v>
      </c>
      <c r="B137" s="48">
        <f>IF(COUNT(Vertices[Eigenvector Centrality])&gt;0,N36,NoMetricMessage)</f>
        <v>0.065464</v>
      </c>
    </row>
    <row r="138" spans="1:2" ht="15">
      <c r="A138" s="34" t="s">
        <v>114</v>
      </c>
      <c r="B138" s="48">
        <f>_xlfn.IFERROR(AVERAGE(Vertices[Eigenvector Centrality]),NoMetricMessage)</f>
        <v>0.01923074999999999</v>
      </c>
    </row>
    <row r="139" spans="1:2" ht="15">
      <c r="A139" s="34" t="s">
        <v>115</v>
      </c>
      <c r="B139" s="48">
        <f>_xlfn.IFERROR(MEDIAN(Vertices[Eigenvector Centrality]),NoMetricMessage)</f>
        <v>0.017271</v>
      </c>
    </row>
    <row r="150" spans="1:2" ht="15">
      <c r="A150" s="34" t="s">
        <v>140</v>
      </c>
      <c r="B150" s="48">
        <f>IF(COUNT(Vertices[PageRank])&gt;0,P2,NoMetricMessage)</f>
        <v>0.253407</v>
      </c>
    </row>
    <row r="151" spans="1:2" ht="15">
      <c r="A151" s="34" t="s">
        <v>141</v>
      </c>
      <c r="B151" s="48">
        <f>IF(COUNT(Vertices[PageRank])&gt;0,P36,NoMetricMessage)</f>
        <v>6.204405</v>
      </c>
    </row>
    <row r="152" spans="1:2" ht="15">
      <c r="A152" s="34" t="s">
        <v>142</v>
      </c>
      <c r="B152" s="48">
        <f>_xlfn.IFERROR(AVERAGE(Vertices[PageRank]),NoMetricMessage)</f>
        <v>0.9999904807692312</v>
      </c>
    </row>
    <row r="153" spans="1:2" ht="15">
      <c r="A153" s="34" t="s">
        <v>143</v>
      </c>
      <c r="B153" s="48">
        <f>_xlfn.IFERROR(MEDIAN(Vertices[PageRank]),NoMetricMessage)</f>
        <v>0.7243325</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0.36844014610776</v>
      </c>
    </row>
    <row r="167" spans="1:2" ht="15">
      <c r="A167" s="34" t="s">
        <v>121</v>
      </c>
      <c r="B167" s="48">
        <f>_xlfn.IFERROR(MEDIAN(Vertices[Clustering Coefficient]),NoMetricMessage)</f>
        <v>0.4037698412698413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195</v>
      </c>
    </row>
    <row r="6" spans="1:18" ht="409.5">
      <c r="A6">
        <v>0</v>
      </c>
      <c r="B6" s="1" t="s">
        <v>136</v>
      </c>
      <c r="C6">
        <v>1</v>
      </c>
      <c r="D6" t="s">
        <v>59</v>
      </c>
      <c r="E6" t="s">
        <v>59</v>
      </c>
      <c r="F6">
        <v>0</v>
      </c>
      <c r="H6" t="s">
        <v>71</v>
      </c>
      <c r="J6" t="s">
        <v>173</v>
      </c>
      <c r="K6" s="13" t="s">
        <v>196</v>
      </c>
      <c r="R6" t="s">
        <v>129</v>
      </c>
    </row>
    <row r="7" spans="1:11" ht="409.5">
      <c r="A7">
        <v>2</v>
      </c>
      <c r="B7">
        <v>1</v>
      </c>
      <c r="C7">
        <v>0</v>
      </c>
      <c r="D7" t="s">
        <v>60</v>
      </c>
      <c r="E7" t="s">
        <v>60</v>
      </c>
      <c r="F7">
        <v>2</v>
      </c>
      <c r="H7" t="s">
        <v>72</v>
      </c>
      <c r="J7" t="s">
        <v>174</v>
      </c>
      <c r="K7" s="13" t="s">
        <v>197</v>
      </c>
    </row>
    <row r="8" spans="1:11" ht="409.5">
      <c r="A8"/>
      <c r="B8">
        <v>2</v>
      </c>
      <c r="C8">
        <v>2</v>
      </c>
      <c r="D8" t="s">
        <v>61</v>
      </c>
      <c r="E8" t="s">
        <v>61</v>
      </c>
      <c r="H8" t="s">
        <v>73</v>
      </c>
      <c r="J8" t="s">
        <v>175</v>
      </c>
      <c r="K8" s="13" t="s">
        <v>198</v>
      </c>
    </row>
    <row r="9" spans="1:11" ht="409.5">
      <c r="A9"/>
      <c r="B9">
        <v>3</v>
      </c>
      <c r="C9">
        <v>4</v>
      </c>
      <c r="D9" t="s">
        <v>62</v>
      </c>
      <c r="E9" t="s">
        <v>62</v>
      </c>
      <c r="H9" t="s">
        <v>74</v>
      </c>
      <c r="J9" t="s">
        <v>176</v>
      </c>
      <c r="K9" s="13" t="s">
        <v>199</v>
      </c>
    </row>
    <row r="10" spans="1:11" ht="15">
      <c r="A10"/>
      <c r="B10">
        <v>4</v>
      </c>
      <c r="D10" t="s">
        <v>63</v>
      </c>
      <c r="E10" t="s">
        <v>63</v>
      </c>
      <c r="H10" t="s">
        <v>75</v>
      </c>
      <c r="J10" t="s">
        <v>177</v>
      </c>
      <c r="K10" t="s">
        <v>200</v>
      </c>
    </row>
    <row r="11" spans="1:11" ht="15">
      <c r="A11"/>
      <c r="B11">
        <v>5</v>
      </c>
      <c r="D11" t="s">
        <v>46</v>
      </c>
      <c r="E11">
        <v>1</v>
      </c>
      <c r="H11" t="s">
        <v>76</v>
      </c>
      <c r="J11" t="s">
        <v>178</v>
      </c>
      <c r="K11" t="s">
        <v>201</v>
      </c>
    </row>
    <row r="12" spans="1:11" ht="15">
      <c r="A12"/>
      <c r="B12"/>
      <c r="D12" t="s">
        <v>64</v>
      </c>
      <c r="E12">
        <v>2</v>
      </c>
      <c r="H12">
        <v>0</v>
      </c>
      <c r="J12" t="s">
        <v>179</v>
      </c>
      <c r="K12" t="s">
        <v>202</v>
      </c>
    </row>
    <row r="13" spans="1:11" ht="15">
      <c r="A13"/>
      <c r="B13"/>
      <c r="D13">
        <v>1</v>
      </c>
      <c r="E13">
        <v>3</v>
      </c>
      <c r="H13">
        <v>1</v>
      </c>
      <c r="J13" t="s">
        <v>180</v>
      </c>
      <c r="K13" t="s">
        <v>203</v>
      </c>
    </row>
    <row r="14" spans="4:11" ht="15">
      <c r="D14">
        <v>2</v>
      </c>
      <c r="E14">
        <v>4</v>
      </c>
      <c r="H14">
        <v>2</v>
      </c>
      <c r="J14" t="s">
        <v>181</v>
      </c>
      <c r="K14" t="s">
        <v>204</v>
      </c>
    </row>
    <row r="15" spans="4:11" ht="15">
      <c r="D15">
        <v>3</v>
      </c>
      <c r="E15">
        <v>5</v>
      </c>
      <c r="H15">
        <v>3</v>
      </c>
      <c r="J15" t="s">
        <v>182</v>
      </c>
      <c r="K15" t="s">
        <v>205</v>
      </c>
    </row>
    <row r="16" spans="4:11" ht="15">
      <c r="D16">
        <v>4</v>
      </c>
      <c r="E16">
        <v>6</v>
      </c>
      <c r="H16">
        <v>4</v>
      </c>
      <c r="J16" t="s">
        <v>183</v>
      </c>
      <c r="K16" t="s">
        <v>206</v>
      </c>
    </row>
    <row r="17" spans="4:11" ht="15">
      <c r="D17">
        <v>5</v>
      </c>
      <c r="E17">
        <v>7</v>
      </c>
      <c r="H17">
        <v>5</v>
      </c>
      <c r="J17" t="s">
        <v>184</v>
      </c>
      <c r="K17" t="s">
        <v>207</v>
      </c>
    </row>
    <row r="18" spans="4:11" ht="409.5">
      <c r="D18">
        <v>6</v>
      </c>
      <c r="E18">
        <v>8</v>
      </c>
      <c r="H18">
        <v>6</v>
      </c>
      <c r="J18" t="s">
        <v>185</v>
      </c>
      <c r="K18" s="13" t="s">
        <v>208</v>
      </c>
    </row>
    <row r="19" spans="4:11" ht="409.5">
      <c r="D19">
        <v>7</v>
      </c>
      <c r="E19">
        <v>9</v>
      </c>
      <c r="H19">
        <v>7</v>
      </c>
      <c r="J19" t="s">
        <v>186</v>
      </c>
      <c r="K19" s="13" t="s">
        <v>209</v>
      </c>
    </row>
    <row r="20" spans="4:11" ht="409.5">
      <c r="D20">
        <v>8</v>
      </c>
      <c r="H20">
        <v>8</v>
      </c>
      <c r="J20" t="s">
        <v>187</v>
      </c>
      <c r="K20" s="13" t="s">
        <v>188</v>
      </c>
    </row>
    <row r="21" spans="4:11" ht="409.5">
      <c r="D21">
        <v>9</v>
      </c>
      <c r="H21">
        <v>9</v>
      </c>
      <c r="J21" t="s">
        <v>189</v>
      </c>
      <c r="K21" s="13" t="s">
        <v>190</v>
      </c>
    </row>
    <row r="22" spans="4:11" ht="409.5">
      <c r="D22">
        <v>10</v>
      </c>
      <c r="J22" t="s">
        <v>191</v>
      </c>
      <c r="K22" s="13" t="s">
        <v>192</v>
      </c>
    </row>
    <row r="23" spans="4:11" ht="15">
      <c r="D23">
        <v>11</v>
      </c>
      <c r="J23" t="s">
        <v>193</v>
      </c>
      <c r="K23">
        <v>15</v>
      </c>
    </row>
    <row r="24" spans="10:11" ht="15">
      <c r="J24" t="s">
        <v>210</v>
      </c>
      <c r="K24" t="s">
        <v>1149</v>
      </c>
    </row>
    <row r="25" spans="10:11" ht="409.5">
      <c r="J25" t="s">
        <v>211</v>
      </c>
      <c r="K25" s="13" t="s">
        <v>1151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385</v>
      </c>
      <c r="B1" s="13" t="s">
        <v>1007</v>
      </c>
      <c r="C1" s="13" t="s">
        <v>1011</v>
      </c>
      <c r="D1" s="13" t="s">
        <v>144</v>
      </c>
      <c r="E1" s="13" t="s">
        <v>1013</v>
      </c>
      <c r="F1" s="13" t="s">
        <v>1014</v>
      </c>
      <c r="G1" s="13" t="s">
        <v>1015</v>
      </c>
    </row>
    <row r="2" spans="1:7" ht="15">
      <c r="A2" s="81" t="s">
        <v>386</v>
      </c>
      <c r="B2" s="81" t="s">
        <v>1008</v>
      </c>
      <c r="C2" s="106"/>
      <c r="D2" s="81"/>
      <c r="E2" s="81"/>
      <c r="F2" s="81"/>
      <c r="G2" s="81"/>
    </row>
    <row r="3" spans="1:7" ht="15">
      <c r="A3" s="82" t="s">
        <v>387</v>
      </c>
      <c r="B3" s="81" t="s">
        <v>1009</v>
      </c>
      <c r="C3" s="106"/>
      <c r="D3" s="81"/>
      <c r="E3" s="81"/>
      <c r="F3" s="81"/>
      <c r="G3" s="81"/>
    </row>
    <row r="4" spans="1:7" ht="15">
      <c r="A4" s="82" t="s">
        <v>388</v>
      </c>
      <c r="B4" s="81" t="s">
        <v>1010</v>
      </c>
      <c r="C4" s="106"/>
      <c r="D4" s="81"/>
      <c r="E4" s="81"/>
      <c r="F4" s="81"/>
      <c r="G4" s="81"/>
    </row>
    <row r="5" spans="1:7" ht="15">
      <c r="A5" s="82" t="s">
        <v>389</v>
      </c>
      <c r="B5" s="81">
        <v>123</v>
      </c>
      <c r="C5" s="106">
        <v>0.01950832672482157</v>
      </c>
      <c r="D5" s="81"/>
      <c r="E5" s="81"/>
      <c r="F5" s="81"/>
      <c r="G5" s="81"/>
    </row>
    <row r="6" spans="1:7" ht="15">
      <c r="A6" s="82" t="s">
        <v>390</v>
      </c>
      <c r="B6" s="81">
        <v>111</v>
      </c>
      <c r="C6" s="106">
        <v>0.0176050753370341</v>
      </c>
      <c r="D6" s="81"/>
      <c r="E6" s="81"/>
      <c r="F6" s="81"/>
      <c r="G6" s="81"/>
    </row>
    <row r="7" spans="1:7" ht="15">
      <c r="A7" s="82" t="s">
        <v>391</v>
      </c>
      <c r="B7" s="81">
        <v>0</v>
      </c>
      <c r="C7" s="106">
        <v>0</v>
      </c>
      <c r="D7" s="81"/>
      <c r="E7" s="81"/>
      <c r="F7" s="81"/>
      <c r="G7" s="81"/>
    </row>
    <row r="8" spans="1:7" ht="15">
      <c r="A8" s="82" t="s">
        <v>392</v>
      </c>
      <c r="B8" s="81">
        <v>6071</v>
      </c>
      <c r="C8" s="106">
        <v>0.9628865979381444</v>
      </c>
      <c r="D8" s="81"/>
      <c r="E8" s="81"/>
      <c r="F8" s="81"/>
      <c r="G8" s="81"/>
    </row>
    <row r="9" spans="1:7" ht="15">
      <c r="A9" s="82" t="s">
        <v>393</v>
      </c>
      <c r="B9" s="81">
        <v>6305</v>
      </c>
      <c r="C9" s="106">
        <v>1</v>
      </c>
      <c r="D9" s="81"/>
      <c r="E9" s="81"/>
      <c r="F9" s="81"/>
      <c r="G9" s="81"/>
    </row>
    <row r="10" spans="1:7" ht="15">
      <c r="A10" s="105" t="s">
        <v>394</v>
      </c>
      <c r="B10" s="103">
        <v>111</v>
      </c>
      <c r="C10" s="107">
        <v>0.008824557487938482</v>
      </c>
      <c r="D10" s="103" t="s">
        <v>1012</v>
      </c>
      <c r="E10" s="103" t="b">
        <v>0</v>
      </c>
      <c r="F10" s="103" t="b">
        <v>0</v>
      </c>
      <c r="G10" s="103" t="b">
        <v>0</v>
      </c>
    </row>
    <row r="11" spans="1:7" ht="15">
      <c r="A11" s="105" t="s">
        <v>395</v>
      </c>
      <c r="B11" s="103">
        <v>76</v>
      </c>
      <c r="C11" s="107">
        <v>0.0032500099515373137</v>
      </c>
      <c r="D11" s="103" t="s">
        <v>1012</v>
      </c>
      <c r="E11" s="103" t="b">
        <v>0</v>
      </c>
      <c r="F11" s="103" t="b">
        <v>0</v>
      </c>
      <c r="G11" s="103" t="b">
        <v>0</v>
      </c>
    </row>
    <row r="12" spans="1:7" ht="15">
      <c r="A12" s="105" t="s">
        <v>396</v>
      </c>
      <c r="B12" s="103">
        <v>51</v>
      </c>
      <c r="C12" s="107">
        <v>0.002938506956011376</v>
      </c>
      <c r="D12" s="103" t="s">
        <v>1012</v>
      </c>
      <c r="E12" s="103" t="b">
        <v>0</v>
      </c>
      <c r="F12" s="103" t="b">
        <v>0</v>
      </c>
      <c r="G12" s="103" t="b">
        <v>0</v>
      </c>
    </row>
    <row r="13" spans="1:7" ht="15">
      <c r="A13" s="105" t="s">
        <v>397</v>
      </c>
      <c r="B13" s="103">
        <v>39</v>
      </c>
      <c r="C13" s="107">
        <v>0.004674983897518421</v>
      </c>
      <c r="D13" s="103" t="s">
        <v>1012</v>
      </c>
      <c r="E13" s="103" t="b">
        <v>0</v>
      </c>
      <c r="F13" s="103" t="b">
        <v>0</v>
      </c>
      <c r="G13" s="103" t="b">
        <v>0</v>
      </c>
    </row>
    <row r="14" spans="1:7" ht="15">
      <c r="A14" s="105" t="s">
        <v>398</v>
      </c>
      <c r="B14" s="103">
        <v>37</v>
      </c>
      <c r="C14" s="107">
        <v>0.00528988645191306</v>
      </c>
      <c r="D14" s="103" t="s">
        <v>1012</v>
      </c>
      <c r="E14" s="103" t="b">
        <v>0</v>
      </c>
      <c r="F14" s="103" t="b">
        <v>0</v>
      </c>
      <c r="G14" s="103" t="b">
        <v>0</v>
      </c>
    </row>
    <row r="15" spans="1:7" ht="15">
      <c r="A15" s="105" t="s">
        <v>399</v>
      </c>
      <c r="B15" s="103">
        <v>36</v>
      </c>
      <c r="C15" s="107">
        <v>0.0023710251943484585</v>
      </c>
      <c r="D15" s="103" t="s">
        <v>1012</v>
      </c>
      <c r="E15" s="103" t="b">
        <v>0</v>
      </c>
      <c r="F15" s="103" t="b">
        <v>0</v>
      </c>
      <c r="G15" s="103" t="b">
        <v>0</v>
      </c>
    </row>
    <row r="16" spans="1:7" ht="15">
      <c r="A16" s="105" t="s">
        <v>400</v>
      </c>
      <c r="B16" s="103">
        <v>32</v>
      </c>
      <c r="C16" s="107">
        <v>0.0018437690704385104</v>
      </c>
      <c r="D16" s="103" t="s">
        <v>1012</v>
      </c>
      <c r="E16" s="103" t="b">
        <v>0</v>
      </c>
      <c r="F16" s="103" t="b">
        <v>0</v>
      </c>
      <c r="G16" s="103" t="b">
        <v>0</v>
      </c>
    </row>
    <row r="17" spans="1:7" ht="15">
      <c r="A17" s="105" t="s">
        <v>401</v>
      </c>
      <c r="B17" s="103">
        <v>23</v>
      </c>
      <c r="C17" s="107">
        <v>0.0027570417857159914</v>
      </c>
      <c r="D17" s="103" t="s">
        <v>1012</v>
      </c>
      <c r="E17" s="103" t="b">
        <v>0</v>
      </c>
      <c r="F17" s="103" t="b">
        <v>0</v>
      </c>
      <c r="G17" s="103" t="b">
        <v>0</v>
      </c>
    </row>
    <row r="18" spans="1:7" ht="15">
      <c r="A18" s="105" t="s">
        <v>402</v>
      </c>
      <c r="B18" s="103">
        <v>22</v>
      </c>
      <c r="C18" s="107">
        <v>0.0035541787400370987</v>
      </c>
      <c r="D18" s="103" t="s">
        <v>1012</v>
      </c>
      <c r="E18" s="103" t="b">
        <v>0</v>
      </c>
      <c r="F18" s="103" t="b">
        <v>0</v>
      </c>
      <c r="G18" s="103" t="b">
        <v>0</v>
      </c>
    </row>
    <row r="19" spans="1:7" ht="15">
      <c r="A19" s="105" t="s">
        <v>403</v>
      </c>
      <c r="B19" s="103">
        <v>21</v>
      </c>
      <c r="C19" s="107">
        <v>0.0028292434086595974</v>
      </c>
      <c r="D19" s="103" t="s">
        <v>1012</v>
      </c>
      <c r="E19" s="103" t="b">
        <v>0</v>
      </c>
      <c r="F19" s="103" t="b">
        <v>0</v>
      </c>
      <c r="G19" s="103" t="b">
        <v>0</v>
      </c>
    </row>
    <row r="20" spans="1:7" ht="15">
      <c r="A20" s="105" t="s">
        <v>404</v>
      </c>
      <c r="B20" s="103">
        <v>20</v>
      </c>
      <c r="C20" s="107">
        <v>0.002859398082115167</v>
      </c>
      <c r="D20" s="103" t="s">
        <v>1012</v>
      </c>
      <c r="E20" s="103" t="b">
        <v>0</v>
      </c>
      <c r="F20" s="103" t="b">
        <v>0</v>
      </c>
      <c r="G20" s="103" t="b">
        <v>0</v>
      </c>
    </row>
    <row r="21" spans="1:7" ht="15">
      <c r="A21" s="105" t="s">
        <v>405</v>
      </c>
      <c r="B21" s="103">
        <v>19</v>
      </c>
      <c r="C21" s="107">
        <v>0.0032709680586010845</v>
      </c>
      <c r="D21" s="103" t="s">
        <v>1012</v>
      </c>
      <c r="E21" s="103" t="b">
        <v>0</v>
      </c>
      <c r="F21" s="103" t="b">
        <v>0</v>
      </c>
      <c r="G21" s="103" t="b">
        <v>0</v>
      </c>
    </row>
    <row r="22" spans="1:7" ht="15">
      <c r="A22" s="105" t="s">
        <v>406</v>
      </c>
      <c r="B22" s="103">
        <v>19</v>
      </c>
      <c r="C22" s="107">
        <v>0.0034936607636863373</v>
      </c>
      <c r="D22" s="103" t="s">
        <v>1012</v>
      </c>
      <c r="E22" s="103" t="b">
        <v>0</v>
      </c>
      <c r="F22" s="103" t="b">
        <v>0</v>
      </c>
      <c r="G22" s="103" t="b">
        <v>0</v>
      </c>
    </row>
    <row r="23" spans="1:7" ht="15">
      <c r="A23" s="105" t="s">
        <v>407</v>
      </c>
      <c r="B23" s="103">
        <v>18</v>
      </c>
      <c r="C23" s="107">
        <v>0.0033097838813870564</v>
      </c>
      <c r="D23" s="103" t="s">
        <v>1012</v>
      </c>
      <c r="E23" s="103" t="b">
        <v>0</v>
      </c>
      <c r="F23" s="103" t="b">
        <v>0</v>
      </c>
      <c r="G23" s="103" t="b">
        <v>0</v>
      </c>
    </row>
    <row r="24" spans="1:7" ht="15">
      <c r="A24" s="105" t="s">
        <v>408</v>
      </c>
      <c r="B24" s="103">
        <v>18</v>
      </c>
      <c r="C24" s="107">
        <v>0.004933576229236575</v>
      </c>
      <c r="D24" s="103" t="s">
        <v>1012</v>
      </c>
      <c r="E24" s="103" t="b">
        <v>0</v>
      </c>
      <c r="F24" s="103" t="b">
        <v>0</v>
      </c>
      <c r="G24" s="103" t="b">
        <v>0</v>
      </c>
    </row>
    <row r="25" spans="1:7" ht="15">
      <c r="A25" s="105" t="s">
        <v>409</v>
      </c>
      <c r="B25" s="103">
        <v>17</v>
      </c>
      <c r="C25" s="107">
        <v>0.0038926978300167143</v>
      </c>
      <c r="D25" s="103" t="s">
        <v>1012</v>
      </c>
      <c r="E25" s="103" t="b">
        <v>0</v>
      </c>
      <c r="F25" s="103" t="b">
        <v>0</v>
      </c>
      <c r="G25" s="103" t="b">
        <v>0</v>
      </c>
    </row>
    <row r="26" spans="1:7" ht="15">
      <c r="A26" s="105" t="s">
        <v>410</v>
      </c>
      <c r="B26" s="103">
        <v>17</v>
      </c>
      <c r="C26" s="107">
        <v>0.002430488369797892</v>
      </c>
      <c r="D26" s="103" t="s">
        <v>1012</v>
      </c>
      <c r="E26" s="103" t="b">
        <v>0</v>
      </c>
      <c r="F26" s="103" t="b">
        <v>0</v>
      </c>
      <c r="G26" s="103" t="b">
        <v>0</v>
      </c>
    </row>
    <row r="27" spans="1:7" ht="15">
      <c r="A27" s="105" t="s">
        <v>411</v>
      </c>
      <c r="B27" s="103">
        <v>17</v>
      </c>
      <c r="C27" s="107">
        <v>0.0029266556313799173</v>
      </c>
      <c r="D27" s="103" t="s">
        <v>1012</v>
      </c>
      <c r="E27" s="103" t="b">
        <v>0</v>
      </c>
      <c r="F27" s="103" t="b">
        <v>0</v>
      </c>
      <c r="G27" s="103" t="b">
        <v>0</v>
      </c>
    </row>
    <row r="28" spans="1:7" ht="15">
      <c r="A28" s="105" t="s">
        <v>412</v>
      </c>
      <c r="B28" s="103">
        <v>17</v>
      </c>
      <c r="C28" s="107">
        <v>0.0038926978300167143</v>
      </c>
      <c r="D28" s="103" t="s">
        <v>1012</v>
      </c>
      <c r="E28" s="103" t="b">
        <v>0</v>
      </c>
      <c r="F28" s="103" t="b">
        <v>0</v>
      </c>
      <c r="G28" s="103" t="b">
        <v>0</v>
      </c>
    </row>
    <row r="29" spans="1:7" ht="15">
      <c r="A29" s="105" t="s">
        <v>413</v>
      </c>
      <c r="B29" s="103">
        <v>13</v>
      </c>
      <c r="C29" s="107">
        <v>0.002238030776937584</v>
      </c>
      <c r="D29" s="103" t="s">
        <v>1012</v>
      </c>
      <c r="E29" s="103" t="b">
        <v>0</v>
      </c>
      <c r="F29" s="103" t="b">
        <v>0</v>
      </c>
      <c r="G29" s="103" t="b">
        <v>0</v>
      </c>
    </row>
    <row r="30" spans="1:7" ht="15">
      <c r="A30" s="105" t="s">
        <v>414</v>
      </c>
      <c r="B30" s="103">
        <v>13</v>
      </c>
      <c r="C30" s="107">
        <v>0.002976768928836311</v>
      </c>
      <c r="D30" s="103" t="s">
        <v>1012</v>
      </c>
      <c r="E30" s="103" t="b">
        <v>0</v>
      </c>
      <c r="F30" s="103" t="b">
        <v>0</v>
      </c>
      <c r="G30" s="103" t="b">
        <v>0</v>
      </c>
    </row>
    <row r="31" spans="1:7" ht="15">
      <c r="A31" s="105" t="s">
        <v>415</v>
      </c>
      <c r="B31" s="103">
        <v>13</v>
      </c>
      <c r="C31" s="107">
        <v>0.0025607331768107222</v>
      </c>
      <c r="D31" s="103" t="s">
        <v>1012</v>
      </c>
      <c r="E31" s="103" t="b">
        <v>0</v>
      </c>
      <c r="F31" s="103" t="b">
        <v>0</v>
      </c>
      <c r="G31" s="103" t="b">
        <v>0</v>
      </c>
    </row>
    <row r="32" spans="1:7" ht="15">
      <c r="A32" s="105" t="s">
        <v>416</v>
      </c>
      <c r="B32" s="103">
        <v>13</v>
      </c>
      <c r="C32" s="107">
        <v>0.002976768928836311</v>
      </c>
      <c r="D32" s="103" t="s">
        <v>1012</v>
      </c>
      <c r="E32" s="103" t="b">
        <v>0</v>
      </c>
      <c r="F32" s="103" t="b">
        <v>0</v>
      </c>
      <c r="G32" s="103" t="b">
        <v>0</v>
      </c>
    </row>
    <row r="33" spans="1:7" ht="15">
      <c r="A33" s="105" t="s">
        <v>417</v>
      </c>
      <c r="B33" s="103">
        <v>13</v>
      </c>
      <c r="C33" s="107">
        <v>0.0027538416068081423</v>
      </c>
      <c r="D33" s="103" t="s">
        <v>1012</v>
      </c>
      <c r="E33" s="103" t="b">
        <v>0</v>
      </c>
      <c r="F33" s="103" t="b">
        <v>0</v>
      </c>
      <c r="G33" s="103" t="b">
        <v>0</v>
      </c>
    </row>
    <row r="34" spans="1:7" ht="15">
      <c r="A34" s="105" t="s">
        <v>418</v>
      </c>
      <c r="B34" s="103">
        <v>13</v>
      </c>
      <c r="C34" s="107">
        <v>0.0018586087533748587</v>
      </c>
      <c r="D34" s="103" t="s">
        <v>1012</v>
      </c>
      <c r="E34" s="103" t="b">
        <v>0</v>
      </c>
      <c r="F34" s="103" t="b">
        <v>0</v>
      </c>
      <c r="G34" s="103" t="b">
        <v>0</v>
      </c>
    </row>
    <row r="35" spans="1:7" ht="15">
      <c r="A35" s="105" t="s">
        <v>419</v>
      </c>
      <c r="B35" s="103">
        <v>13</v>
      </c>
      <c r="C35" s="107">
        <v>0.0023903994698906516</v>
      </c>
      <c r="D35" s="103" t="s">
        <v>1012</v>
      </c>
      <c r="E35" s="103" t="b">
        <v>0</v>
      </c>
      <c r="F35" s="103" t="b">
        <v>0</v>
      </c>
      <c r="G35" s="103" t="b">
        <v>0</v>
      </c>
    </row>
    <row r="36" spans="1:7" ht="15">
      <c r="A36" s="105" t="s">
        <v>420</v>
      </c>
      <c r="B36" s="103">
        <v>13</v>
      </c>
      <c r="C36" s="107">
        <v>0.00397917413980756</v>
      </c>
      <c r="D36" s="103" t="s">
        <v>1012</v>
      </c>
      <c r="E36" s="103" t="b">
        <v>0</v>
      </c>
      <c r="F36" s="103" t="b">
        <v>0</v>
      </c>
      <c r="G36" s="103" t="b">
        <v>0</v>
      </c>
    </row>
    <row r="37" spans="1:7" ht="15">
      <c r="A37" s="105" t="s">
        <v>421</v>
      </c>
      <c r="B37" s="103">
        <v>12</v>
      </c>
      <c r="C37" s="107">
        <v>0.00254200763705367</v>
      </c>
      <c r="D37" s="103" t="s">
        <v>1012</v>
      </c>
      <c r="E37" s="103" t="b">
        <v>0</v>
      </c>
      <c r="F37" s="103" t="b">
        <v>0</v>
      </c>
      <c r="G37" s="103" t="b">
        <v>0</v>
      </c>
    </row>
    <row r="38" spans="1:7" ht="15">
      <c r="A38" s="105" t="s">
        <v>422</v>
      </c>
      <c r="B38" s="103">
        <v>12</v>
      </c>
      <c r="C38" s="107">
        <v>0.0020658745633270006</v>
      </c>
      <c r="D38" s="103" t="s">
        <v>1012</v>
      </c>
      <c r="E38" s="103" t="b">
        <v>0</v>
      </c>
      <c r="F38" s="103" t="b">
        <v>0</v>
      </c>
      <c r="G38" s="103" t="b">
        <v>0</v>
      </c>
    </row>
    <row r="39" spans="1:7" ht="15">
      <c r="A39" s="105" t="s">
        <v>423</v>
      </c>
      <c r="B39" s="103">
        <v>12</v>
      </c>
      <c r="C39" s="107">
        <v>0.00254200763705367</v>
      </c>
      <c r="D39" s="103" t="s">
        <v>1012</v>
      </c>
      <c r="E39" s="103" t="b">
        <v>0</v>
      </c>
      <c r="F39" s="103" t="b">
        <v>0</v>
      </c>
      <c r="G39" s="103" t="b">
        <v>0</v>
      </c>
    </row>
    <row r="40" spans="1:7" ht="15">
      <c r="A40" s="105" t="s">
        <v>424</v>
      </c>
      <c r="B40" s="103">
        <v>12</v>
      </c>
      <c r="C40" s="107">
        <v>0.00254200763705367</v>
      </c>
      <c r="D40" s="103" t="s">
        <v>1012</v>
      </c>
      <c r="E40" s="103" t="b">
        <v>0</v>
      </c>
      <c r="F40" s="103" t="b">
        <v>0</v>
      </c>
      <c r="G40" s="103" t="b">
        <v>0</v>
      </c>
    </row>
    <row r="41" spans="1:7" ht="15">
      <c r="A41" s="105" t="s">
        <v>425</v>
      </c>
      <c r="B41" s="103">
        <v>12</v>
      </c>
      <c r="C41" s="107">
        <v>0.0029911716811466147</v>
      </c>
      <c r="D41" s="103" t="s">
        <v>1012</v>
      </c>
      <c r="E41" s="103" t="b">
        <v>0</v>
      </c>
      <c r="F41" s="103" t="b">
        <v>0</v>
      </c>
      <c r="G41" s="103" t="b">
        <v>0</v>
      </c>
    </row>
    <row r="42" spans="1:7" ht="15">
      <c r="A42" s="105" t="s">
        <v>426</v>
      </c>
      <c r="B42" s="103">
        <v>12</v>
      </c>
      <c r="C42" s="107">
        <v>0.0029911716811466147</v>
      </c>
      <c r="D42" s="103" t="s">
        <v>1012</v>
      </c>
      <c r="E42" s="103" t="b">
        <v>0</v>
      </c>
      <c r="F42" s="103" t="b">
        <v>0</v>
      </c>
      <c r="G42" s="103" t="b">
        <v>0</v>
      </c>
    </row>
    <row r="43" spans="1:7" ht="15">
      <c r="A43" s="105" t="s">
        <v>427</v>
      </c>
      <c r="B43" s="103">
        <v>12</v>
      </c>
      <c r="C43" s="107">
        <v>0.0020658745633270006</v>
      </c>
      <c r="D43" s="103" t="s">
        <v>1012</v>
      </c>
      <c r="E43" s="103" t="b">
        <v>0</v>
      </c>
      <c r="F43" s="103" t="b">
        <v>0</v>
      </c>
      <c r="G43" s="103" t="b">
        <v>0</v>
      </c>
    </row>
    <row r="44" spans="1:7" ht="15">
      <c r="A44" s="105" t="s">
        <v>428</v>
      </c>
      <c r="B44" s="103">
        <v>11</v>
      </c>
      <c r="C44" s="107">
        <v>0.0027419073743843968</v>
      </c>
      <c r="D44" s="103" t="s">
        <v>1012</v>
      </c>
      <c r="E44" s="103" t="b">
        <v>0</v>
      </c>
      <c r="F44" s="103" t="b">
        <v>0</v>
      </c>
      <c r="G44" s="103" t="b">
        <v>0</v>
      </c>
    </row>
    <row r="45" spans="1:7" ht="15">
      <c r="A45" s="105" t="s">
        <v>429</v>
      </c>
      <c r="B45" s="103">
        <v>11</v>
      </c>
      <c r="C45" s="107">
        <v>0.00216677422653215</v>
      </c>
      <c r="D45" s="103" t="s">
        <v>1012</v>
      </c>
      <c r="E45" s="103" t="b">
        <v>0</v>
      </c>
      <c r="F45" s="103" t="b">
        <v>0</v>
      </c>
      <c r="G45" s="103" t="b">
        <v>0</v>
      </c>
    </row>
    <row r="46" spans="1:7" ht="15">
      <c r="A46" s="105" t="s">
        <v>430</v>
      </c>
      <c r="B46" s="103">
        <v>11</v>
      </c>
      <c r="C46" s="107">
        <v>0.0023301736672991973</v>
      </c>
      <c r="D46" s="103" t="s">
        <v>1012</v>
      </c>
      <c r="E46" s="103" t="b">
        <v>0</v>
      </c>
      <c r="F46" s="103" t="b">
        <v>0</v>
      </c>
      <c r="G46" s="103" t="b">
        <v>0</v>
      </c>
    </row>
    <row r="47" spans="1:7" ht="15">
      <c r="A47" s="105" t="s">
        <v>431</v>
      </c>
      <c r="B47" s="103">
        <v>11</v>
      </c>
      <c r="C47" s="107">
        <v>0.0033669935029140893</v>
      </c>
      <c r="D47" s="103" t="s">
        <v>1012</v>
      </c>
      <c r="E47" s="103" t="b">
        <v>0</v>
      </c>
      <c r="F47" s="103" t="b">
        <v>0</v>
      </c>
      <c r="G47" s="103" t="b">
        <v>0</v>
      </c>
    </row>
    <row r="48" spans="1:7" ht="15">
      <c r="A48" s="105" t="s">
        <v>432</v>
      </c>
      <c r="B48" s="103">
        <v>10</v>
      </c>
      <c r="C48" s="107">
        <v>0.0022898222529510086</v>
      </c>
      <c r="D48" s="103" t="s">
        <v>1012</v>
      </c>
      <c r="E48" s="103" t="b">
        <v>0</v>
      </c>
      <c r="F48" s="103" t="b">
        <v>0</v>
      </c>
      <c r="G48" s="103" t="b">
        <v>0</v>
      </c>
    </row>
    <row r="49" spans="1:7" ht="15">
      <c r="A49" s="105" t="s">
        <v>433</v>
      </c>
      <c r="B49" s="103">
        <v>10</v>
      </c>
      <c r="C49" s="107">
        <v>0.0021183396975447246</v>
      </c>
      <c r="D49" s="103" t="s">
        <v>1012</v>
      </c>
      <c r="E49" s="103" t="b">
        <v>0</v>
      </c>
      <c r="F49" s="103" t="b">
        <v>0</v>
      </c>
      <c r="G49" s="103" t="b">
        <v>0</v>
      </c>
    </row>
    <row r="50" spans="1:7" ht="15">
      <c r="A50" s="105" t="s">
        <v>434</v>
      </c>
      <c r="B50" s="103">
        <v>10</v>
      </c>
      <c r="C50" s="107">
        <v>0.002492643067622179</v>
      </c>
      <c r="D50" s="103" t="s">
        <v>1012</v>
      </c>
      <c r="E50" s="103" t="b">
        <v>0</v>
      </c>
      <c r="F50" s="103" t="b">
        <v>0</v>
      </c>
      <c r="G50" s="103" t="b">
        <v>0</v>
      </c>
    </row>
    <row r="51" spans="1:7" ht="15">
      <c r="A51" s="105" t="s">
        <v>435</v>
      </c>
      <c r="B51" s="103">
        <v>10</v>
      </c>
      <c r="C51" s="107">
        <v>0.0017215621361058337</v>
      </c>
      <c r="D51" s="103" t="s">
        <v>1012</v>
      </c>
      <c r="E51" s="103" t="b">
        <v>0</v>
      </c>
      <c r="F51" s="103" t="b">
        <v>0</v>
      </c>
      <c r="G51" s="103" t="b">
        <v>0</v>
      </c>
    </row>
    <row r="52" spans="1:7" ht="15">
      <c r="A52" s="105" t="s">
        <v>436</v>
      </c>
      <c r="B52" s="103">
        <v>10</v>
      </c>
      <c r="C52" s="107">
        <v>0.0021183396975447246</v>
      </c>
      <c r="D52" s="103" t="s">
        <v>1012</v>
      </c>
      <c r="E52" s="103" t="b">
        <v>0</v>
      </c>
      <c r="F52" s="103" t="b">
        <v>0</v>
      </c>
      <c r="G52" s="103" t="b">
        <v>0</v>
      </c>
    </row>
    <row r="53" spans="1:7" ht="15">
      <c r="A53" s="105" t="s">
        <v>437</v>
      </c>
      <c r="B53" s="103">
        <v>10</v>
      </c>
      <c r="C53" s="107">
        <v>0.0018387688229928088</v>
      </c>
      <c r="D53" s="103" t="s">
        <v>1012</v>
      </c>
      <c r="E53" s="103" t="b">
        <v>0</v>
      </c>
      <c r="F53" s="103" t="b">
        <v>0</v>
      </c>
      <c r="G53" s="103" t="b">
        <v>0</v>
      </c>
    </row>
    <row r="54" spans="1:7" ht="15">
      <c r="A54" s="105" t="s">
        <v>438</v>
      </c>
      <c r="B54" s="103">
        <v>10</v>
      </c>
      <c r="C54" s="107">
        <v>0.0022898222529510086</v>
      </c>
      <c r="D54" s="103" t="s">
        <v>1012</v>
      </c>
      <c r="E54" s="103" t="b">
        <v>0</v>
      </c>
      <c r="F54" s="103" t="b">
        <v>0</v>
      </c>
      <c r="G54" s="103" t="b">
        <v>0</v>
      </c>
    </row>
    <row r="55" spans="1:7" ht="15">
      <c r="A55" s="105" t="s">
        <v>439</v>
      </c>
      <c r="B55" s="103">
        <v>10</v>
      </c>
      <c r="C55" s="107">
        <v>0.0022898222529510086</v>
      </c>
      <c r="D55" s="103" t="s">
        <v>1012</v>
      </c>
      <c r="E55" s="103" t="b">
        <v>0</v>
      </c>
      <c r="F55" s="103" t="b">
        <v>0</v>
      </c>
      <c r="G55" s="103" t="b">
        <v>0</v>
      </c>
    </row>
    <row r="56" spans="1:7" ht="15">
      <c r="A56" s="105" t="s">
        <v>440</v>
      </c>
      <c r="B56" s="103">
        <v>10</v>
      </c>
      <c r="C56" s="107">
        <v>0.0019697947513928633</v>
      </c>
      <c r="D56" s="103" t="s">
        <v>1012</v>
      </c>
      <c r="E56" s="103" t="b">
        <v>0</v>
      </c>
      <c r="F56" s="103" t="b">
        <v>0</v>
      </c>
      <c r="G56" s="103" t="b">
        <v>0</v>
      </c>
    </row>
    <row r="57" spans="1:7" ht="15">
      <c r="A57" s="105" t="s">
        <v>441</v>
      </c>
      <c r="B57" s="103">
        <v>10</v>
      </c>
      <c r="C57" s="107">
        <v>0.0019697947513928633</v>
      </c>
      <c r="D57" s="103" t="s">
        <v>1012</v>
      </c>
      <c r="E57" s="103" t="b">
        <v>0</v>
      </c>
      <c r="F57" s="103" t="b">
        <v>0</v>
      </c>
      <c r="G57" s="103" t="b">
        <v>0</v>
      </c>
    </row>
    <row r="58" spans="1:7" ht="15">
      <c r="A58" s="105" t="s">
        <v>442</v>
      </c>
      <c r="B58" s="103">
        <v>10</v>
      </c>
      <c r="C58" s="107">
        <v>0.0018387688229928088</v>
      </c>
      <c r="D58" s="103" t="s">
        <v>1012</v>
      </c>
      <c r="E58" s="103" t="b">
        <v>0</v>
      </c>
      <c r="F58" s="103" t="b">
        <v>0</v>
      </c>
      <c r="G58" s="103" t="b">
        <v>0</v>
      </c>
    </row>
    <row r="59" spans="1:7" ht="15">
      <c r="A59" s="105" t="s">
        <v>443</v>
      </c>
      <c r="B59" s="103">
        <v>10</v>
      </c>
      <c r="C59" s="107">
        <v>0.0021183396975447246</v>
      </c>
      <c r="D59" s="103" t="s">
        <v>1012</v>
      </c>
      <c r="E59" s="103" t="b">
        <v>0</v>
      </c>
      <c r="F59" s="103" t="b">
        <v>0</v>
      </c>
      <c r="G59" s="103" t="b">
        <v>0</v>
      </c>
    </row>
    <row r="60" spans="1:7" ht="15">
      <c r="A60" s="105" t="s">
        <v>444</v>
      </c>
      <c r="B60" s="103">
        <v>10</v>
      </c>
      <c r="C60" s="107">
        <v>0.002740875682909208</v>
      </c>
      <c r="D60" s="103" t="s">
        <v>1012</v>
      </c>
      <c r="E60" s="103" t="b">
        <v>0</v>
      </c>
      <c r="F60" s="103" t="b">
        <v>0</v>
      </c>
      <c r="G60" s="103" t="b">
        <v>0</v>
      </c>
    </row>
    <row r="61" spans="1:7" ht="15">
      <c r="A61" s="105" t="s">
        <v>445</v>
      </c>
      <c r="B61" s="103">
        <v>9</v>
      </c>
      <c r="C61" s="107">
        <v>0.0019065057277902523</v>
      </c>
      <c r="D61" s="103" t="s">
        <v>1012</v>
      </c>
      <c r="E61" s="103" t="b">
        <v>0</v>
      </c>
      <c r="F61" s="103" t="b">
        <v>0</v>
      </c>
      <c r="G61" s="103" t="b">
        <v>0</v>
      </c>
    </row>
    <row r="62" spans="1:7" ht="15">
      <c r="A62" s="105" t="s">
        <v>446</v>
      </c>
      <c r="B62" s="103">
        <v>9</v>
      </c>
      <c r="C62" s="107">
        <v>0.0016548919406935282</v>
      </c>
      <c r="D62" s="103" t="s">
        <v>1012</v>
      </c>
      <c r="E62" s="103" t="b">
        <v>0</v>
      </c>
      <c r="F62" s="103" t="b">
        <v>0</v>
      </c>
      <c r="G62" s="103" t="b">
        <v>0</v>
      </c>
    </row>
    <row r="63" spans="1:7" ht="15">
      <c r="A63" s="105" t="s">
        <v>447</v>
      </c>
      <c r="B63" s="103">
        <v>9</v>
      </c>
      <c r="C63" s="107">
        <v>0.001772815276253577</v>
      </c>
      <c r="D63" s="103" t="s">
        <v>1012</v>
      </c>
      <c r="E63" s="103" t="b">
        <v>0</v>
      </c>
      <c r="F63" s="103" t="b">
        <v>0</v>
      </c>
      <c r="G63" s="103" t="b">
        <v>0</v>
      </c>
    </row>
    <row r="64" spans="1:7" ht="15">
      <c r="A64" s="105" t="s">
        <v>448</v>
      </c>
      <c r="B64" s="103">
        <v>9</v>
      </c>
      <c r="C64" s="107">
        <v>0.002060840027655908</v>
      </c>
      <c r="D64" s="103" t="s">
        <v>1012</v>
      </c>
      <c r="E64" s="103" t="b">
        <v>0</v>
      </c>
      <c r="F64" s="103" t="b">
        <v>0</v>
      </c>
      <c r="G64" s="103" t="b">
        <v>0</v>
      </c>
    </row>
    <row r="65" spans="1:7" ht="15">
      <c r="A65" s="105" t="s">
        <v>449</v>
      </c>
      <c r="B65" s="103">
        <v>9</v>
      </c>
      <c r="C65" s="107">
        <v>0.0019065057277902523</v>
      </c>
      <c r="D65" s="103" t="s">
        <v>1012</v>
      </c>
      <c r="E65" s="103" t="b">
        <v>0</v>
      </c>
      <c r="F65" s="103" t="b">
        <v>0</v>
      </c>
      <c r="G65" s="103" t="b">
        <v>0</v>
      </c>
    </row>
    <row r="66" spans="1:7" ht="15">
      <c r="A66" s="105" t="s">
        <v>450</v>
      </c>
      <c r="B66" s="103">
        <v>9</v>
      </c>
      <c r="C66" s="107">
        <v>0.0019065057277902523</v>
      </c>
      <c r="D66" s="103" t="s">
        <v>1012</v>
      </c>
      <c r="E66" s="103" t="b">
        <v>0</v>
      </c>
      <c r="F66" s="103" t="b">
        <v>0</v>
      </c>
      <c r="G66" s="103" t="b">
        <v>0</v>
      </c>
    </row>
    <row r="67" spans="1:7" ht="15">
      <c r="A67" s="105" t="s">
        <v>451</v>
      </c>
      <c r="B67" s="103">
        <v>9</v>
      </c>
      <c r="C67" s="107">
        <v>0.001772815276253577</v>
      </c>
      <c r="D67" s="103" t="s">
        <v>1012</v>
      </c>
      <c r="E67" s="103" t="b">
        <v>0</v>
      </c>
      <c r="F67" s="103" t="b">
        <v>0</v>
      </c>
      <c r="G67" s="103" t="b">
        <v>0</v>
      </c>
    </row>
    <row r="68" spans="1:7" ht="15">
      <c r="A68" s="105" t="s">
        <v>452</v>
      </c>
      <c r="B68" s="103">
        <v>9</v>
      </c>
      <c r="C68" s="107">
        <v>0.0024667881146182877</v>
      </c>
      <c r="D68" s="103" t="s">
        <v>1012</v>
      </c>
      <c r="E68" s="103" t="b">
        <v>0</v>
      </c>
      <c r="F68" s="103" t="b">
        <v>0</v>
      </c>
      <c r="G68" s="103" t="b">
        <v>0</v>
      </c>
    </row>
    <row r="69" spans="1:7" ht="15">
      <c r="A69" s="105" t="s">
        <v>453</v>
      </c>
      <c r="B69" s="103">
        <v>9</v>
      </c>
      <c r="C69" s="107">
        <v>0.002243378760859961</v>
      </c>
      <c r="D69" s="103" t="s">
        <v>1012</v>
      </c>
      <c r="E69" s="103" t="b">
        <v>0</v>
      </c>
      <c r="F69" s="103" t="b">
        <v>0</v>
      </c>
      <c r="G69" s="103" t="b">
        <v>0</v>
      </c>
    </row>
    <row r="70" spans="1:7" ht="15">
      <c r="A70" s="105" t="s">
        <v>454</v>
      </c>
      <c r="B70" s="103">
        <v>9</v>
      </c>
      <c r="C70" s="107">
        <v>0.0024667881146182877</v>
      </c>
      <c r="D70" s="103" t="s">
        <v>1012</v>
      </c>
      <c r="E70" s="103" t="b">
        <v>0</v>
      </c>
      <c r="F70" s="103" t="b">
        <v>0</v>
      </c>
      <c r="G70" s="103" t="b">
        <v>0</v>
      </c>
    </row>
    <row r="71" spans="1:7" ht="15">
      <c r="A71" s="105" t="s">
        <v>455</v>
      </c>
      <c r="B71" s="103">
        <v>9</v>
      </c>
      <c r="C71" s="107">
        <v>0.002060840027655908</v>
      </c>
      <c r="D71" s="103" t="s">
        <v>1012</v>
      </c>
      <c r="E71" s="103" t="b">
        <v>0</v>
      </c>
      <c r="F71" s="103" t="b">
        <v>0</v>
      </c>
      <c r="G71" s="103" t="b">
        <v>0</v>
      </c>
    </row>
    <row r="72" spans="1:7" ht="15">
      <c r="A72" s="105" t="s">
        <v>456</v>
      </c>
      <c r="B72" s="103">
        <v>9</v>
      </c>
      <c r="C72" s="107">
        <v>0.0019065057277902523</v>
      </c>
      <c r="D72" s="103" t="s">
        <v>1012</v>
      </c>
      <c r="E72" s="103" t="b">
        <v>0</v>
      </c>
      <c r="F72" s="103" t="b">
        <v>0</v>
      </c>
      <c r="G72" s="103" t="b">
        <v>0</v>
      </c>
    </row>
    <row r="73" spans="1:7" ht="15">
      <c r="A73" s="105" t="s">
        <v>457</v>
      </c>
      <c r="B73" s="103">
        <v>9</v>
      </c>
      <c r="C73" s="107">
        <v>0.0019065057277902523</v>
      </c>
      <c r="D73" s="103" t="s">
        <v>1012</v>
      </c>
      <c r="E73" s="103" t="b">
        <v>0</v>
      </c>
      <c r="F73" s="103" t="b">
        <v>0</v>
      </c>
      <c r="G73" s="103" t="b">
        <v>0</v>
      </c>
    </row>
    <row r="74" spans="1:7" ht="15">
      <c r="A74" s="105" t="s">
        <v>458</v>
      </c>
      <c r="B74" s="103">
        <v>9</v>
      </c>
      <c r="C74" s="107">
        <v>0.002243378760859961</v>
      </c>
      <c r="D74" s="103" t="s">
        <v>1012</v>
      </c>
      <c r="E74" s="103" t="b">
        <v>0</v>
      </c>
      <c r="F74" s="103" t="b">
        <v>0</v>
      </c>
      <c r="G74" s="103" t="b">
        <v>0</v>
      </c>
    </row>
    <row r="75" spans="1:7" ht="15">
      <c r="A75" s="105" t="s">
        <v>459</v>
      </c>
      <c r="B75" s="103">
        <v>9</v>
      </c>
      <c r="C75" s="107">
        <v>0.002243378760859961</v>
      </c>
      <c r="D75" s="103" t="s">
        <v>1012</v>
      </c>
      <c r="E75" s="103" t="b">
        <v>0</v>
      </c>
      <c r="F75" s="103" t="b">
        <v>0</v>
      </c>
      <c r="G75" s="103" t="b">
        <v>0</v>
      </c>
    </row>
    <row r="76" spans="1:7" ht="15">
      <c r="A76" s="105" t="s">
        <v>460</v>
      </c>
      <c r="B76" s="103">
        <v>8</v>
      </c>
      <c r="C76" s="107">
        <v>0.0019941144540977433</v>
      </c>
      <c r="D76" s="103" t="s">
        <v>1012</v>
      </c>
      <c r="E76" s="103" t="b">
        <v>0</v>
      </c>
      <c r="F76" s="103" t="b">
        <v>0</v>
      </c>
      <c r="G76" s="103" t="b">
        <v>0</v>
      </c>
    </row>
    <row r="77" spans="1:7" ht="15">
      <c r="A77" s="105" t="s">
        <v>461</v>
      </c>
      <c r="B77" s="103">
        <v>8</v>
      </c>
      <c r="C77" s="107">
        <v>0.001831857802360807</v>
      </c>
      <c r="D77" s="103" t="s">
        <v>1012</v>
      </c>
      <c r="E77" s="103" t="b">
        <v>0</v>
      </c>
      <c r="F77" s="103" t="b">
        <v>0</v>
      </c>
      <c r="G77" s="103" t="b">
        <v>0</v>
      </c>
    </row>
    <row r="78" spans="1:7" ht="15">
      <c r="A78" s="105" t="s">
        <v>462</v>
      </c>
      <c r="B78" s="103">
        <v>8</v>
      </c>
      <c r="C78" s="107">
        <v>0.00169467175803578</v>
      </c>
      <c r="D78" s="103" t="s">
        <v>1012</v>
      </c>
      <c r="E78" s="103" t="b">
        <v>0</v>
      </c>
      <c r="F78" s="103" t="b">
        <v>0</v>
      </c>
      <c r="G78" s="103" t="b">
        <v>0</v>
      </c>
    </row>
    <row r="79" spans="1:7" ht="15">
      <c r="A79" s="105" t="s">
        <v>463</v>
      </c>
      <c r="B79" s="103">
        <v>8</v>
      </c>
      <c r="C79" s="107">
        <v>0.0019941144540977433</v>
      </c>
      <c r="D79" s="103" t="s">
        <v>1012</v>
      </c>
      <c r="E79" s="103" t="b">
        <v>0</v>
      </c>
      <c r="F79" s="103" t="b">
        <v>0</v>
      </c>
      <c r="G79" s="103" t="b">
        <v>0</v>
      </c>
    </row>
    <row r="80" spans="1:7" ht="15">
      <c r="A80" s="105" t="s">
        <v>464</v>
      </c>
      <c r="B80" s="103">
        <v>8</v>
      </c>
      <c r="C80" s="107">
        <v>0.0019941144540977433</v>
      </c>
      <c r="D80" s="103" t="s">
        <v>1012</v>
      </c>
      <c r="E80" s="103" t="b">
        <v>1</v>
      </c>
      <c r="F80" s="103" t="b">
        <v>0</v>
      </c>
      <c r="G80" s="103" t="b">
        <v>0</v>
      </c>
    </row>
    <row r="81" spans="1:7" ht="15">
      <c r="A81" s="105" t="s">
        <v>465</v>
      </c>
      <c r="B81" s="103">
        <v>8</v>
      </c>
      <c r="C81" s="107">
        <v>0.001831857802360807</v>
      </c>
      <c r="D81" s="103" t="s">
        <v>1012</v>
      </c>
      <c r="E81" s="103" t="b">
        <v>1</v>
      </c>
      <c r="F81" s="103" t="b">
        <v>0</v>
      </c>
      <c r="G81" s="103" t="b">
        <v>0</v>
      </c>
    </row>
    <row r="82" spans="1:7" ht="15">
      <c r="A82" s="105" t="s">
        <v>466</v>
      </c>
      <c r="B82" s="103">
        <v>8</v>
      </c>
      <c r="C82" s="107">
        <v>0.00169467175803578</v>
      </c>
      <c r="D82" s="103" t="s">
        <v>1012</v>
      </c>
      <c r="E82" s="103" t="b">
        <v>0</v>
      </c>
      <c r="F82" s="103" t="b">
        <v>0</v>
      </c>
      <c r="G82" s="103" t="b">
        <v>0</v>
      </c>
    </row>
    <row r="83" spans="1:7" ht="15">
      <c r="A83" s="105" t="s">
        <v>467</v>
      </c>
      <c r="B83" s="103">
        <v>8</v>
      </c>
      <c r="C83" s="107">
        <v>0.002192700546327367</v>
      </c>
      <c r="D83" s="103" t="s">
        <v>1012</v>
      </c>
      <c r="E83" s="103" t="b">
        <v>0</v>
      </c>
      <c r="F83" s="103" t="b">
        <v>0</v>
      </c>
      <c r="G83" s="103" t="b">
        <v>0</v>
      </c>
    </row>
    <row r="84" spans="1:7" ht="15">
      <c r="A84" s="105" t="s">
        <v>468</v>
      </c>
      <c r="B84" s="103">
        <v>8</v>
      </c>
      <c r="C84" s="107">
        <v>0.0024487225475738833</v>
      </c>
      <c r="D84" s="103" t="s">
        <v>1012</v>
      </c>
      <c r="E84" s="103" t="b">
        <v>0</v>
      </c>
      <c r="F84" s="103" t="b">
        <v>0</v>
      </c>
      <c r="G84" s="103" t="b">
        <v>0</v>
      </c>
    </row>
    <row r="85" spans="1:7" ht="15">
      <c r="A85" s="105" t="s">
        <v>469</v>
      </c>
      <c r="B85" s="103">
        <v>8</v>
      </c>
      <c r="C85" s="107">
        <v>0.00169467175803578</v>
      </c>
      <c r="D85" s="103" t="s">
        <v>1012</v>
      </c>
      <c r="E85" s="103" t="b">
        <v>0</v>
      </c>
      <c r="F85" s="103" t="b">
        <v>0</v>
      </c>
      <c r="G85" s="103" t="b">
        <v>0</v>
      </c>
    </row>
    <row r="86" spans="1:7" ht="15">
      <c r="A86" s="105" t="s">
        <v>470</v>
      </c>
      <c r="B86" s="103">
        <v>8</v>
      </c>
      <c r="C86" s="107">
        <v>0.0024487225475738833</v>
      </c>
      <c r="D86" s="103" t="s">
        <v>1012</v>
      </c>
      <c r="E86" s="103" t="b">
        <v>0</v>
      </c>
      <c r="F86" s="103" t="b">
        <v>0</v>
      </c>
      <c r="G86" s="103" t="b">
        <v>0</v>
      </c>
    </row>
    <row r="87" spans="1:7" ht="15">
      <c r="A87" s="105" t="s">
        <v>471</v>
      </c>
      <c r="B87" s="103">
        <v>8</v>
      </c>
      <c r="C87" s="107">
        <v>0.0019941144540977433</v>
      </c>
      <c r="D87" s="103" t="s">
        <v>1012</v>
      </c>
      <c r="E87" s="103" t="b">
        <v>0</v>
      </c>
      <c r="F87" s="103" t="b">
        <v>0</v>
      </c>
      <c r="G87" s="103" t="b">
        <v>0</v>
      </c>
    </row>
    <row r="88" spans="1:7" ht="15">
      <c r="A88" s="105" t="s">
        <v>472</v>
      </c>
      <c r="B88" s="103">
        <v>8</v>
      </c>
      <c r="C88" s="107">
        <v>0.001831857802360807</v>
      </c>
      <c r="D88" s="103" t="s">
        <v>1012</v>
      </c>
      <c r="E88" s="103" t="b">
        <v>0</v>
      </c>
      <c r="F88" s="103" t="b">
        <v>0</v>
      </c>
      <c r="G88" s="103" t="b">
        <v>0</v>
      </c>
    </row>
    <row r="89" spans="1:7" ht="15">
      <c r="A89" s="105" t="s">
        <v>473</v>
      </c>
      <c r="B89" s="103">
        <v>8</v>
      </c>
      <c r="C89" s="107">
        <v>0.0015758358011142908</v>
      </c>
      <c r="D89" s="103" t="s">
        <v>1012</v>
      </c>
      <c r="E89" s="103" t="b">
        <v>0</v>
      </c>
      <c r="F89" s="103" t="b">
        <v>0</v>
      </c>
      <c r="G89" s="103" t="b">
        <v>0</v>
      </c>
    </row>
    <row r="90" spans="1:7" ht="15">
      <c r="A90" s="105" t="s">
        <v>474</v>
      </c>
      <c r="B90" s="103">
        <v>8</v>
      </c>
      <c r="C90" s="107">
        <v>0.00169467175803578</v>
      </c>
      <c r="D90" s="103" t="s">
        <v>1012</v>
      </c>
      <c r="E90" s="103" t="b">
        <v>0</v>
      </c>
      <c r="F90" s="103" t="b">
        <v>0</v>
      </c>
      <c r="G90" s="103" t="b">
        <v>0</v>
      </c>
    </row>
    <row r="91" spans="1:7" ht="15">
      <c r="A91" s="105" t="s">
        <v>475</v>
      </c>
      <c r="B91" s="103">
        <v>8</v>
      </c>
      <c r="C91" s="107">
        <v>0.0034264300367535198</v>
      </c>
      <c r="D91" s="103" t="s">
        <v>1012</v>
      </c>
      <c r="E91" s="103" t="b">
        <v>0</v>
      </c>
      <c r="F91" s="103" t="b">
        <v>0</v>
      </c>
      <c r="G91" s="103" t="b">
        <v>0</v>
      </c>
    </row>
    <row r="92" spans="1:7" ht="15">
      <c r="A92" s="105" t="s">
        <v>476</v>
      </c>
      <c r="B92" s="103">
        <v>8</v>
      </c>
      <c r="C92" s="107">
        <v>0.0028095652915404432</v>
      </c>
      <c r="D92" s="103" t="s">
        <v>1012</v>
      </c>
      <c r="E92" s="103" t="b">
        <v>0</v>
      </c>
      <c r="F92" s="103" t="b">
        <v>0</v>
      </c>
      <c r="G92" s="103" t="b">
        <v>0</v>
      </c>
    </row>
    <row r="93" spans="1:7" ht="15">
      <c r="A93" s="105" t="s">
        <v>477</v>
      </c>
      <c r="B93" s="103">
        <v>8</v>
      </c>
      <c r="C93" s="107">
        <v>0.002192700546327367</v>
      </c>
      <c r="D93" s="103" t="s">
        <v>1012</v>
      </c>
      <c r="E93" s="103" t="b">
        <v>0</v>
      </c>
      <c r="F93" s="103" t="b">
        <v>0</v>
      </c>
      <c r="G93" s="103" t="b">
        <v>0</v>
      </c>
    </row>
    <row r="94" spans="1:7" ht="15">
      <c r="A94" s="105" t="s">
        <v>478</v>
      </c>
      <c r="B94" s="103">
        <v>7</v>
      </c>
      <c r="C94" s="107">
        <v>0.001918612978036446</v>
      </c>
      <c r="D94" s="103" t="s">
        <v>1012</v>
      </c>
      <c r="E94" s="103" t="b">
        <v>0</v>
      </c>
      <c r="F94" s="103" t="b">
        <v>0</v>
      </c>
      <c r="G94" s="103" t="b">
        <v>0</v>
      </c>
    </row>
    <row r="95" spans="1:7" ht="15">
      <c r="A95" s="105" t="s">
        <v>479</v>
      </c>
      <c r="B95" s="103">
        <v>7</v>
      </c>
      <c r="C95" s="107">
        <v>0.0017448501473355253</v>
      </c>
      <c r="D95" s="103" t="s">
        <v>1012</v>
      </c>
      <c r="E95" s="103" t="b">
        <v>0</v>
      </c>
      <c r="F95" s="103" t="b">
        <v>0</v>
      </c>
      <c r="G95" s="103" t="b">
        <v>0</v>
      </c>
    </row>
    <row r="96" spans="1:7" ht="15">
      <c r="A96" s="105" t="s">
        <v>480</v>
      </c>
      <c r="B96" s="103">
        <v>7</v>
      </c>
      <c r="C96" s="107">
        <v>0.0024583696300978877</v>
      </c>
      <c r="D96" s="103" t="s">
        <v>1012</v>
      </c>
      <c r="E96" s="103" t="b">
        <v>0</v>
      </c>
      <c r="F96" s="103" t="b">
        <v>0</v>
      </c>
      <c r="G96" s="103" t="b">
        <v>0</v>
      </c>
    </row>
    <row r="97" spans="1:7" ht="15">
      <c r="A97" s="105" t="s">
        <v>481</v>
      </c>
      <c r="B97" s="103">
        <v>7</v>
      </c>
      <c r="C97" s="107">
        <v>0.0017448501473355253</v>
      </c>
      <c r="D97" s="103" t="s">
        <v>1012</v>
      </c>
      <c r="E97" s="103" t="b">
        <v>0</v>
      </c>
      <c r="F97" s="103" t="b">
        <v>0</v>
      </c>
      <c r="G97" s="103" t="b">
        <v>0</v>
      </c>
    </row>
    <row r="98" spans="1:7" ht="15">
      <c r="A98" s="105" t="s">
        <v>482</v>
      </c>
      <c r="B98" s="103">
        <v>7</v>
      </c>
      <c r="C98" s="107">
        <v>0.0024583696300978877</v>
      </c>
      <c r="D98" s="103" t="s">
        <v>1012</v>
      </c>
      <c r="E98" s="103" t="b">
        <v>0</v>
      </c>
      <c r="F98" s="103" t="b">
        <v>0</v>
      </c>
      <c r="G98" s="103" t="b">
        <v>0</v>
      </c>
    </row>
    <row r="99" spans="1:7" ht="15">
      <c r="A99" s="105" t="s">
        <v>483</v>
      </c>
      <c r="B99" s="103">
        <v>7</v>
      </c>
      <c r="C99" s="107">
        <v>0.0016028755770657061</v>
      </c>
      <c r="D99" s="103" t="s">
        <v>1012</v>
      </c>
      <c r="E99" s="103" t="b">
        <v>0</v>
      </c>
      <c r="F99" s="103" t="b">
        <v>0</v>
      </c>
      <c r="G99" s="103" t="b">
        <v>0</v>
      </c>
    </row>
    <row r="100" spans="1:7" ht="15">
      <c r="A100" s="105" t="s">
        <v>484</v>
      </c>
      <c r="B100" s="103">
        <v>7</v>
      </c>
      <c r="C100" s="107">
        <v>0.0014828377882813075</v>
      </c>
      <c r="D100" s="103" t="s">
        <v>1012</v>
      </c>
      <c r="E100" s="103" t="b">
        <v>0</v>
      </c>
      <c r="F100" s="103" t="b">
        <v>0</v>
      </c>
      <c r="G100" s="103" t="b">
        <v>0</v>
      </c>
    </row>
    <row r="101" spans="1:7" ht="15">
      <c r="A101" s="105" t="s">
        <v>485</v>
      </c>
      <c r="B101" s="103">
        <v>7</v>
      </c>
      <c r="C101" s="107">
        <v>0.0016028755770657061</v>
      </c>
      <c r="D101" s="103" t="s">
        <v>1012</v>
      </c>
      <c r="E101" s="103" t="b">
        <v>0</v>
      </c>
      <c r="F101" s="103" t="b">
        <v>0</v>
      </c>
      <c r="G101" s="103" t="b">
        <v>0</v>
      </c>
    </row>
    <row r="102" spans="1:7" ht="15">
      <c r="A102" s="105" t="s">
        <v>486</v>
      </c>
      <c r="B102" s="103">
        <v>7</v>
      </c>
      <c r="C102" s="107">
        <v>0.0014828377882813075</v>
      </c>
      <c r="D102" s="103" t="s">
        <v>1012</v>
      </c>
      <c r="E102" s="103" t="b">
        <v>0</v>
      </c>
      <c r="F102" s="103" t="b">
        <v>0</v>
      </c>
      <c r="G102" s="103" t="b">
        <v>0</v>
      </c>
    </row>
    <row r="103" spans="1:7" ht="15">
      <c r="A103" s="105" t="s">
        <v>487</v>
      </c>
      <c r="B103" s="103">
        <v>7</v>
      </c>
      <c r="C103" s="107">
        <v>0.0014828377882813075</v>
      </c>
      <c r="D103" s="103" t="s">
        <v>1012</v>
      </c>
      <c r="E103" s="103" t="b">
        <v>0</v>
      </c>
      <c r="F103" s="103" t="b">
        <v>0</v>
      </c>
      <c r="G103" s="103" t="b">
        <v>0</v>
      </c>
    </row>
    <row r="104" spans="1:7" ht="15">
      <c r="A104" s="105" t="s">
        <v>488</v>
      </c>
      <c r="B104" s="103">
        <v>7</v>
      </c>
      <c r="C104" s="107">
        <v>0.0016028755770657061</v>
      </c>
      <c r="D104" s="103" t="s">
        <v>1012</v>
      </c>
      <c r="E104" s="103" t="b">
        <v>0</v>
      </c>
      <c r="F104" s="103" t="b">
        <v>0</v>
      </c>
      <c r="G104" s="103" t="b">
        <v>0</v>
      </c>
    </row>
    <row r="105" spans="1:7" ht="15">
      <c r="A105" s="105" t="s">
        <v>489</v>
      </c>
      <c r="B105" s="103">
        <v>7</v>
      </c>
      <c r="C105" s="107">
        <v>0.0021426322291271476</v>
      </c>
      <c r="D105" s="103" t="s">
        <v>1012</v>
      </c>
      <c r="E105" s="103" t="b">
        <v>0</v>
      </c>
      <c r="F105" s="103" t="b">
        <v>0</v>
      </c>
      <c r="G105" s="103" t="b">
        <v>0</v>
      </c>
    </row>
    <row r="106" spans="1:7" ht="15">
      <c r="A106" s="105" t="s">
        <v>490</v>
      </c>
      <c r="B106" s="103">
        <v>7</v>
      </c>
      <c r="C106" s="107">
        <v>0.0017448501473355253</v>
      </c>
      <c r="D106" s="103" t="s">
        <v>1012</v>
      </c>
      <c r="E106" s="103" t="b">
        <v>0</v>
      </c>
      <c r="F106" s="103" t="b">
        <v>0</v>
      </c>
      <c r="G106" s="103" t="b">
        <v>0</v>
      </c>
    </row>
    <row r="107" spans="1:7" ht="15">
      <c r="A107" s="105" t="s">
        <v>491</v>
      </c>
      <c r="B107" s="103">
        <v>7</v>
      </c>
      <c r="C107" s="107">
        <v>0.001918612978036446</v>
      </c>
      <c r="D107" s="103" t="s">
        <v>1012</v>
      </c>
      <c r="E107" s="103" t="b">
        <v>0</v>
      </c>
      <c r="F107" s="103" t="b">
        <v>0</v>
      </c>
      <c r="G107" s="103" t="b">
        <v>0</v>
      </c>
    </row>
    <row r="108" spans="1:7" ht="15">
      <c r="A108" s="105" t="s">
        <v>492</v>
      </c>
      <c r="B108" s="103">
        <v>7</v>
      </c>
      <c r="C108" s="107">
        <v>0.0014828377882813075</v>
      </c>
      <c r="D108" s="103" t="s">
        <v>1012</v>
      </c>
      <c r="E108" s="103" t="b">
        <v>0</v>
      </c>
      <c r="F108" s="103" t="b">
        <v>0</v>
      </c>
      <c r="G108" s="103" t="b">
        <v>0</v>
      </c>
    </row>
    <row r="109" spans="1:7" ht="15">
      <c r="A109" s="105" t="s">
        <v>493</v>
      </c>
      <c r="B109" s="103">
        <v>7</v>
      </c>
      <c r="C109" s="107">
        <v>0.0024583696300978877</v>
      </c>
      <c r="D109" s="103" t="s">
        <v>1012</v>
      </c>
      <c r="E109" s="103" t="b">
        <v>1</v>
      </c>
      <c r="F109" s="103" t="b">
        <v>0</v>
      </c>
      <c r="G109" s="103" t="b">
        <v>0</v>
      </c>
    </row>
    <row r="110" spans="1:7" ht="15">
      <c r="A110" s="105" t="s">
        <v>494</v>
      </c>
      <c r="B110" s="103">
        <v>7</v>
      </c>
      <c r="C110" s="107">
        <v>0.0021426322291271476</v>
      </c>
      <c r="D110" s="103" t="s">
        <v>1012</v>
      </c>
      <c r="E110" s="103" t="b">
        <v>0</v>
      </c>
      <c r="F110" s="103" t="b">
        <v>0</v>
      </c>
      <c r="G110" s="103" t="b">
        <v>0</v>
      </c>
    </row>
    <row r="111" spans="1:7" ht="15">
      <c r="A111" s="105" t="s">
        <v>495</v>
      </c>
      <c r="B111" s="103">
        <v>6</v>
      </c>
      <c r="C111" s="107">
        <v>0.0014955858405733074</v>
      </c>
      <c r="D111" s="103" t="s">
        <v>1012</v>
      </c>
      <c r="E111" s="103" t="b">
        <v>0</v>
      </c>
      <c r="F111" s="103" t="b">
        <v>0</v>
      </c>
      <c r="G111" s="103" t="b">
        <v>0</v>
      </c>
    </row>
    <row r="112" spans="1:7" ht="15">
      <c r="A112" s="105" t="s">
        <v>496</v>
      </c>
      <c r="B112" s="103">
        <v>6</v>
      </c>
      <c r="C112" s="107">
        <v>0.0014955858405733074</v>
      </c>
      <c r="D112" s="103" t="s">
        <v>1012</v>
      </c>
      <c r="E112" s="103" t="b">
        <v>0</v>
      </c>
      <c r="F112" s="103" t="b">
        <v>0</v>
      </c>
      <c r="G112" s="103" t="b">
        <v>0</v>
      </c>
    </row>
    <row r="113" spans="1:7" ht="15">
      <c r="A113" s="105" t="s">
        <v>497</v>
      </c>
      <c r="B113" s="103">
        <v>6</v>
      </c>
      <c r="C113" s="107">
        <v>0.0013738933517706052</v>
      </c>
      <c r="D113" s="103" t="s">
        <v>1012</v>
      </c>
      <c r="E113" s="103" t="b">
        <v>0</v>
      </c>
      <c r="F113" s="103" t="b">
        <v>0</v>
      </c>
      <c r="G113" s="103" t="b">
        <v>0</v>
      </c>
    </row>
    <row r="114" spans="1:7" ht="15">
      <c r="A114" s="105" t="s">
        <v>498</v>
      </c>
      <c r="B114" s="103">
        <v>6</v>
      </c>
      <c r="C114" s="107">
        <v>0.001644525409745525</v>
      </c>
      <c r="D114" s="103" t="s">
        <v>1012</v>
      </c>
      <c r="E114" s="103" t="b">
        <v>0</v>
      </c>
      <c r="F114" s="103" t="b">
        <v>0</v>
      </c>
      <c r="G114" s="103" t="b">
        <v>0</v>
      </c>
    </row>
    <row r="115" spans="1:7" ht="15">
      <c r="A115" s="105" t="s">
        <v>499</v>
      </c>
      <c r="B115" s="103">
        <v>6</v>
      </c>
      <c r="C115" s="107">
        <v>0.0018365419106804123</v>
      </c>
      <c r="D115" s="103" t="s">
        <v>1012</v>
      </c>
      <c r="E115" s="103" t="b">
        <v>0</v>
      </c>
      <c r="F115" s="103" t="b">
        <v>0</v>
      </c>
      <c r="G115" s="103" t="b">
        <v>0</v>
      </c>
    </row>
    <row r="116" spans="1:7" ht="15">
      <c r="A116" s="105" t="s">
        <v>500</v>
      </c>
      <c r="B116" s="103">
        <v>6</v>
      </c>
      <c r="C116" s="107">
        <v>0.0018365419106804123</v>
      </c>
      <c r="D116" s="103" t="s">
        <v>1012</v>
      </c>
      <c r="E116" s="103" t="b">
        <v>0</v>
      </c>
      <c r="F116" s="103" t="b">
        <v>0</v>
      </c>
      <c r="G116" s="103" t="b">
        <v>0</v>
      </c>
    </row>
    <row r="117" spans="1:7" ht="15">
      <c r="A117" s="105" t="s">
        <v>501</v>
      </c>
      <c r="B117" s="103">
        <v>6</v>
      </c>
      <c r="C117" s="107">
        <v>0.0013738933517706052</v>
      </c>
      <c r="D117" s="103" t="s">
        <v>1012</v>
      </c>
      <c r="E117" s="103" t="b">
        <v>0</v>
      </c>
      <c r="F117" s="103" t="b">
        <v>0</v>
      </c>
      <c r="G117" s="103" t="b">
        <v>0</v>
      </c>
    </row>
    <row r="118" spans="1:7" ht="15">
      <c r="A118" s="105" t="s">
        <v>502</v>
      </c>
      <c r="B118" s="103">
        <v>6</v>
      </c>
      <c r="C118" s="107">
        <v>0.0014955858405733074</v>
      </c>
      <c r="D118" s="103" t="s">
        <v>1012</v>
      </c>
      <c r="E118" s="103" t="b">
        <v>0</v>
      </c>
      <c r="F118" s="103" t="b">
        <v>0</v>
      </c>
      <c r="G118" s="103" t="b">
        <v>0</v>
      </c>
    </row>
    <row r="119" spans="1:7" ht="15">
      <c r="A119" s="105" t="s">
        <v>503</v>
      </c>
      <c r="B119" s="103">
        <v>6</v>
      </c>
      <c r="C119" s="107">
        <v>0.0014955858405733074</v>
      </c>
      <c r="D119" s="103" t="s">
        <v>1012</v>
      </c>
      <c r="E119" s="103" t="b">
        <v>0</v>
      </c>
      <c r="F119" s="103" t="b">
        <v>0</v>
      </c>
      <c r="G119" s="103" t="b">
        <v>0</v>
      </c>
    </row>
    <row r="120" spans="1:7" ht="15">
      <c r="A120" s="105" t="s">
        <v>504</v>
      </c>
      <c r="B120" s="103">
        <v>6</v>
      </c>
      <c r="C120" s="107">
        <v>0.001644525409745525</v>
      </c>
      <c r="D120" s="103" t="s">
        <v>1012</v>
      </c>
      <c r="E120" s="103" t="b">
        <v>0</v>
      </c>
      <c r="F120" s="103" t="b">
        <v>0</v>
      </c>
      <c r="G120" s="103" t="b">
        <v>0</v>
      </c>
    </row>
    <row r="121" spans="1:7" ht="15">
      <c r="A121" s="105" t="s">
        <v>505</v>
      </c>
      <c r="B121" s="103">
        <v>6</v>
      </c>
      <c r="C121" s="107">
        <v>0.001644525409745525</v>
      </c>
      <c r="D121" s="103" t="s">
        <v>1012</v>
      </c>
      <c r="E121" s="103" t="b">
        <v>0</v>
      </c>
      <c r="F121" s="103" t="b">
        <v>0</v>
      </c>
      <c r="G121" s="103" t="b">
        <v>0</v>
      </c>
    </row>
    <row r="122" spans="1:7" ht="15">
      <c r="A122" s="105" t="s">
        <v>506</v>
      </c>
      <c r="B122" s="103">
        <v>6</v>
      </c>
      <c r="C122" s="107">
        <v>0.0014955858405733074</v>
      </c>
      <c r="D122" s="103" t="s">
        <v>1012</v>
      </c>
      <c r="E122" s="103" t="b">
        <v>0</v>
      </c>
      <c r="F122" s="103" t="b">
        <v>0</v>
      </c>
      <c r="G122" s="103" t="b">
        <v>0</v>
      </c>
    </row>
    <row r="123" spans="1:7" ht="15">
      <c r="A123" s="105" t="s">
        <v>507</v>
      </c>
      <c r="B123" s="103">
        <v>6</v>
      </c>
      <c r="C123" s="107">
        <v>0.0018365419106804123</v>
      </c>
      <c r="D123" s="103" t="s">
        <v>1012</v>
      </c>
      <c r="E123" s="103" t="b">
        <v>0</v>
      </c>
      <c r="F123" s="103" t="b">
        <v>0</v>
      </c>
      <c r="G123" s="103" t="b">
        <v>0</v>
      </c>
    </row>
    <row r="124" spans="1:7" ht="15">
      <c r="A124" s="105" t="s">
        <v>508</v>
      </c>
      <c r="B124" s="103">
        <v>6</v>
      </c>
      <c r="C124" s="107">
        <v>0.0014955858405733074</v>
      </c>
      <c r="D124" s="103" t="s">
        <v>1012</v>
      </c>
      <c r="E124" s="103" t="b">
        <v>0</v>
      </c>
      <c r="F124" s="103" t="b">
        <v>0</v>
      </c>
      <c r="G124" s="103" t="b">
        <v>0</v>
      </c>
    </row>
    <row r="125" spans="1:7" ht="15">
      <c r="A125" s="105" t="s">
        <v>509</v>
      </c>
      <c r="B125" s="103">
        <v>6</v>
      </c>
      <c r="C125" s="107">
        <v>0.0014955858405733074</v>
      </c>
      <c r="D125" s="103" t="s">
        <v>1012</v>
      </c>
      <c r="E125" s="103" t="b">
        <v>0</v>
      </c>
      <c r="F125" s="103" t="b">
        <v>1</v>
      </c>
      <c r="G125" s="103" t="b">
        <v>0</v>
      </c>
    </row>
    <row r="126" spans="1:7" ht="15">
      <c r="A126" s="105" t="s">
        <v>510</v>
      </c>
      <c r="B126" s="103">
        <v>6</v>
      </c>
      <c r="C126" s="107">
        <v>0.0013738933517706052</v>
      </c>
      <c r="D126" s="103" t="s">
        <v>1012</v>
      </c>
      <c r="E126" s="103" t="b">
        <v>0</v>
      </c>
      <c r="F126" s="103" t="b">
        <v>0</v>
      </c>
      <c r="G126" s="103" t="b">
        <v>0</v>
      </c>
    </row>
    <row r="127" spans="1:7" ht="15">
      <c r="A127" s="105" t="s">
        <v>511</v>
      </c>
      <c r="B127" s="103">
        <v>6</v>
      </c>
      <c r="C127" s="107">
        <v>0.0014955858405733074</v>
      </c>
      <c r="D127" s="103" t="s">
        <v>1012</v>
      </c>
      <c r="E127" s="103" t="b">
        <v>0</v>
      </c>
      <c r="F127" s="103" t="b">
        <v>0</v>
      </c>
      <c r="G127" s="103" t="b">
        <v>0</v>
      </c>
    </row>
    <row r="128" spans="1:7" ht="15">
      <c r="A128" s="105" t="s">
        <v>512</v>
      </c>
      <c r="B128" s="103">
        <v>6</v>
      </c>
      <c r="C128" s="107">
        <v>0.0018365419106804123</v>
      </c>
      <c r="D128" s="103" t="s">
        <v>1012</v>
      </c>
      <c r="E128" s="103" t="b">
        <v>0</v>
      </c>
      <c r="F128" s="103" t="b">
        <v>0</v>
      </c>
      <c r="G128" s="103" t="b">
        <v>0</v>
      </c>
    </row>
    <row r="129" spans="1:7" ht="15">
      <c r="A129" s="105" t="s">
        <v>513</v>
      </c>
      <c r="B129" s="103">
        <v>6</v>
      </c>
      <c r="C129" s="107">
        <v>0.0018365419106804123</v>
      </c>
      <c r="D129" s="103" t="s">
        <v>1012</v>
      </c>
      <c r="E129" s="103" t="b">
        <v>0</v>
      </c>
      <c r="F129" s="103" t="b">
        <v>0</v>
      </c>
      <c r="G129" s="103" t="b">
        <v>0</v>
      </c>
    </row>
    <row r="130" spans="1:7" ht="15">
      <c r="A130" s="105" t="s">
        <v>514</v>
      </c>
      <c r="B130" s="103">
        <v>6</v>
      </c>
      <c r="C130" s="107">
        <v>0.0014955858405733074</v>
      </c>
      <c r="D130" s="103" t="s">
        <v>1012</v>
      </c>
      <c r="E130" s="103" t="b">
        <v>0</v>
      </c>
      <c r="F130" s="103" t="b">
        <v>0</v>
      </c>
      <c r="G130" s="103" t="b">
        <v>0</v>
      </c>
    </row>
    <row r="131" spans="1:7" ht="15">
      <c r="A131" s="105" t="s">
        <v>515</v>
      </c>
      <c r="B131" s="103">
        <v>6</v>
      </c>
      <c r="C131" s="107">
        <v>0.001644525409745525</v>
      </c>
      <c r="D131" s="103" t="s">
        <v>1012</v>
      </c>
      <c r="E131" s="103" t="b">
        <v>0</v>
      </c>
      <c r="F131" s="103" t="b">
        <v>0</v>
      </c>
      <c r="G131" s="103" t="b">
        <v>0</v>
      </c>
    </row>
    <row r="132" spans="1:7" ht="15">
      <c r="A132" s="105" t="s">
        <v>516</v>
      </c>
      <c r="B132" s="103">
        <v>6</v>
      </c>
      <c r="C132" s="107">
        <v>0.0014955858405733074</v>
      </c>
      <c r="D132" s="103" t="s">
        <v>1012</v>
      </c>
      <c r="E132" s="103" t="b">
        <v>0</v>
      </c>
      <c r="F132" s="103" t="b">
        <v>0</v>
      </c>
      <c r="G132" s="103" t="b">
        <v>0</v>
      </c>
    </row>
    <row r="133" spans="1:7" ht="15">
      <c r="A133" s="105" t="s">
        <v>517</v>
      </c>
      <c r="B133" s="103">
        <v>6</v>
      </c>
      <c r="C133" s="107">
        <v>0.001644525409745525</v>
      </c>
      <c r="D133" s="103" t="s">
        <v>1012</v>
      </c>
      <c r="E133" s="103" t="b">
        <v>0</v>
      </c>
      <c r="F133" s="103" t="b">
        <v>0</v>
      </c>
      <c r="G133" s="103" t="b">
        <v>0</v>
      </c>
    </row>
    <row r="134" spans="1:7" ht="15">
      <c r="A134" s="105" t="s">
        <v>518</v>
      </c>
      <c r="B134" s="103">
        <v>6</v>
      </c>
      <c r="C134" s="107">
        <v>0.0013738933517706052</v>
      </c>
      <c r="D134" s="103" t="s">
        <v>1012</v>
      </c>
      <c r="E134" s="103" t="b">
        <v>0</v>
      </c>
      <c r="F134" s="103" t="b">
        <v>0</v>
      </c>
      <c r="G134" s="103" t="b">
        <v>0</v>
      </c>
    </row>
    <row r="135" spans="1:7" ht="15">
      <c r="A135" s="105" t="s">
        <v>519</v>
      </c>
      <c r="B135" s="103">
        <v>6</v>
      </c>
      <c r="C135" s="107">
        <v>0.001644525409745525</v>
      </c>
      <c r="D135" s="103" t="s">
        <v>1012</v>
      </c>
      <c r="E135" s="103" t="b">
        <v>0</v>
      </c>
      <c r="F135" s="103" t="b">
        <v>0</v>
      </c>
      <c r="G135" s="103" t="b">
        <v>0</v>
      </c>
    </row>
    <row r="136" spans="1:7" ht="15">
      <c r="A136" s="105" t="s">
        <v>520</v>
      </c>
      <c r="B136" s="103">
        <v>6</v>
      </c>
      <c r="C136" s="107">
        <v>0.001644525409745525</v>
      </c>
      <c r="D136" s="103" t="s">
        <v>1012</v>
      </c>
      <c r="E136" s="103" t="b">
        <v>0</v>
      </c>
      <c r="F136" s="103" t="b">
        <v>0</v>
      </c>
      <c r="G136" s="103" t="b">
        <v>0</v>
      </c>
    </row>
    <row r="137" spans="1:7" ht="15">
      <c r="A137" s="105" t="s">
        <v>521</v>
      </c>
      <c r="B137" s="103">
        <v>6</v>
      </c>
      <c r="C137" s="107">
        <v>0.0021071739686553325</v>
      </c>
      <c r="D137" s="103" t="s">
        <v>1012</v>
      </c>
      <c r="E137" s="103" t="b">
        <v>0</v>
      </c>
      <c r="F137" s="103" t="b">
        <v>0</v>
      </c>
      <c r="G137" s="103" t="b">
        <v>0</v>
      </c>
    </row>
    <row r="138" spans="1:7" ht="15">
      <c r="A138" s="105" t="s">
        <v>522</v>
      </c>
      <c r="B138" s="103">
        <v>5</v>
      </c>
      <c r="C138" s="107">
        <v>0.001370437841454604</v>
      </c>
      <c r="D138" s="103" t="s">
        <v>1012</v>
      </c>
      <c r="E138" s="103" t="b">
        <v>0</v>
      </c>
      <c r="F138" s="103" t="b">
        <v>0</v>
      </c>
      <c r="G138" s="103" t="b">
        <v>0</v>
      </c>
    </row>
    <row r="139" spans="1:7" ht="15">
      <c r="A139" s="105" t="s">
        <v>523</v>
      </c>
      <c r="B139" s="103">
        <v>5</v>
      </c>
      <c r="C139" s="107">
        <v>0.0012463215338110894</v>
      </c>
      <c r="D139" s="103" t="s">
        <v>1012</v>
      </c>
      <c r="E139" s="103" t="b">
        <v>0</v>
      </c>
      <c r="F139" s="103" t="b">
        <v>0</v>
      </c>
      <c r="G139" s="103" t="b">
        <v>0</v>
      </c>
    </row>
    <row r="140" spans="1:7" ht="15">
      <c r="A140" s="105" t="s">
        <v>524</v>
      </c>
      <c r="B140" s="103">
        <v>5</v>
      </c>
      <c r="C140" s="107">
        <v>0.001370437841454604</v>
      </c>
      <c r="D140" s="103" t="s">
        <v>1012</v>
      </c>
      <c r="E140" s="103" t="b">
        <v>0</v>
      </c>
      <c r="F140" s="103" t="b">
        <v>0</v>
      </c>
      <c r="G140" s="103" t="b">
        <v>0</v>
      </c>
    </row>
    <row r="141" spans="1:7" ht="15">
      <c r="A141" s="105" t="s">
        <v>525</v>
      </c>
      <c r="B141" s="103">
        <v>5</v>
      </c>
      <c r="C141" s="107">
        <v>0.001370437841454604</v>
      </c>
      <c r="D141" s="103" t="s">
        <v>1012</v>
      </c>
      <c r="E141" s="103" t="b">
        <v>0</v>
      </c>
      <c r="F141" s="103" t="b">
        <v>0</v>
      </c>
      <c r="G141" s="103" t="b">
        <v>0</v>
      </c>
    </row>
    <row r="142" spans="1:7" ht="15">
      <c r="A142" s="105" t="s">
        <v>526</v>
      </c>
      <c r="B142" s="103">
        <v>5</v>
      </c>
      <c r="C142" s="107">
        <v>0.001370437841454604</v>
      </c>
      <c r="D142" s="103" t="s">
        <v>1012</v>
      </c>
      <c r="E142" s="103" t="b">
        <v>0</v>
      </c>
      <c r="F142" s="103" t="b">
        <v>0</v>
      </c>
      <c r="G142" s="103" t="b">
        <v>0</v>
      </c>
    </row>
    <row r="143" spans="1:7" ht="15">
      <c r="A143" s="105" t="s">
        <v>527</v>
      </c>
      <c r="B143" s="103">
        <v>5</v>
      </c>
      <c r="C143" s="107">
        <v>0.0017559783072127768</v>
      </c>
      <c r="D143" s="103" t="s">
        <v>1012</v>
      </c>
      <c r="E143" s="103" t="b">
        <v>0</v>
      </c>
      <c r="F143" s="103" t="b">
        <v>0</v>
      </c>
      <c r="G143" s="103" t="b">
        <v>0</v>
      </c>
    </row>
    <row r="144" spans="1:7" ht="15">
      <c r="A144" s="105" t="s">
        <v>528</v>
      </c>
      <c r="B144" s="103">
        <v>5</v>
      </c>
      <c r="C144" s="107">
        <v>0.0012463215338110894</v>
      </c>
      <c r="D144" s="103" t="s">
        <v>1012</v>
      </c>
      <c r="E144" s="103" t="b">
        <v>0</v>
      </c>
      <c r="F144" s="103" t="b">
        <v>0</v>
      </c>
      <c r="G144" s="103" t="b">
        <v>0</v>
      </c>
    </row>
    <row r="145" spans="1:7" ht="15">
      <c r="A145" s="105" t="s">
        <v>529</v>
      </c>
      <c r="B145" s="103">
        <v>5</v>
      </c>
      <c r="C145" s="107">
        <v>0.001370437841454604</v>
      </c>
      <c r="D145" s="103" t="s">
        <v>1012</v>
      </c>
      <c r="E145" s="103" t="b">
        <v>0</v>
      </c>
      <c r="F145" s="103" t="b">
        <v>0</v>
      </c>
      <c r="G145" s="103" t="b">
        <v>0</v>
      </c>
    </row>
    <row r="146" spans="1:7" ht="15">
      <c r="A146" s="105" t="s">
        <v>530</v>
      </c>
      <c r="B146" s="103">
        <v>5</v>
      </c>
      <c r="C146" s="107">
        <v>0.001370437841454604</v>
      </c>
      <c r="D146" s="103" t="s">
        <v>1012</v>
      </c>
      <c r="E146" s="103" t="b">
        <v>0</v>
      </c>
      <c r="F146" s="103" t="b">
        <v>0</v>
      </c>
      <c r="G146" s="103" t="b">
        <v>0</v>
      </c>
    </row>
    <row r="147" spans="1:7" ht="15">
      <c r="A147" s="105" t="s">
        <v>531</v>
      </c>
      <c r="B147" s="103">
        <v>5</v>
      </c>
      <c r="C147" s="107">
        <v>0.0015304515922336768</v>
      </c>
      <c r="D147" s="103" t="s">
        <v>1012</v>
      </c>
      <c r="E147" s="103" t="b">
        <v>0</v>
      </c>
      <c r="F147" s="103" t="b">
        <v>0</v>
      </c>
      <c r="G147" s="103" t="b">
        <v>0</v>
      </c>
    </row>
    <row r="148" spans="1:7" ht="15">
      <c r="A148" s="105" t="s">
        <v>532</v>
      </c>
      <c r="B148" s="103">
        <v>5</v>
      </c>
      <c r="C148" s="107">
        <v>0.0012463215338110894</v>
      </c>
      <c r="D148" s="103" t="s">
        <v>1012</v>
      </c>
      <c r="E148" s="103" t="b">
        <v>0</v>
      </c>
      <c r="F148" s="103" t="b">
        <v>0</v>
      </c>
      <c r="G148" s="103" t="b">
        <v>0</v>
      </c>
    </row>
    <row r="149" spans="1:7" ht="15">
      <c r="A149" s="105" t="s">
        <v>533</v>
      </c>
      <c r="B149" s="103">
        <v>5</v>
      </c>
      <c r="C149" s="107">
        <v>0.0015304515922336768</v>
      </c>
      <c r="D149" s="103" t="s">
        <v>1012</v>
      </c>
      <c r="E149" s="103" t="b">
        <v>0</v>
      </c>
      <c r="F149" s="103" t="b">
        <v>0</v>
      </c>
      <c r="G149" s="103" t="b">
        <v>0</v>
      </c>
    </row>
    <row r="150" spans="1:7" ht="15">
      <c r="A150" s="105" t="s">
        <v>534</v>
      </c>
      <c r="B150" s="103">
        <v>5</v>
      </c>
      <c r="C150" s="107">
        <v>0.001370437841454604</v>
      </c>
      <c r="D150" s="103" t="s">
        <v>1012</v>
      </c>
      <c r="E150" s="103" t="b">
        <v>0</v>
      </c>
      <c r="F150" s="103" t="b">
        <v>0</v>
      </c>
      <c r="G150" s="103" t="b">
        <v>0</v>
      </c>
    </row>
    <row r="151" spans="1:7" ht="15">
      <c r="A151" s="105" t="s">
        <v>535</v>
      </c>
      <c r="B151" s="103">
        <v>5</v>
      </c>
      <c r="C151" s="107">
        <v>0.001370437841454604</v>
      </c>
      <c r="D151" s="103" t="s">
        <v>1012</v>
      </c>
      <c r="E151" s="103" t="b">
        <v>0</v>
      </c>
      <c r="F151" s="103" t="b">
        <v>0</v>
      </c>
      <c r="G151" s="103" t="b">
        <v>0</v>
      </c>
    </row>
    <row r="152" spans="1:7" ht="15">
      <c r="A152" s="105" t="s">
        <v>536</v>
      </c>
      <c r="B152" s="103">
        <v>5</v>
      </c>
      <c r="C152" s="107">
        <v>0.0012463215338110894</v>
      </c>
      <c r="D152" s="103" t="s">
        <v>1012</v>
      </c>
      <c r="E152" s="103" t="b">
        <v>0</v>
      </c>
      <c r="F152" s="103" t="b">
        <v>0</v>
      </c>
      <c r="G152" s="103" t="b">
        <v>0</v>
      </c>
    </row>
    <row r="153" spans="1:7" ht="15">
      <c r="A153" s="105" t="s">
        <v>537</v>
      </c>
      <c r="B153" s="103">
        <v>5</v>
      </c>
      <c r="C153" s="107">
        <v>0.0012463215338110894</v>
      </c>
      <c r="D153" s="103" t="s">
        <v>1012</v>
      </c>
      <c r="E153" s="103" t="b">
        <v>0</v>
      </c>
      <c r="F153" s="103" t="b">
        <v>0</v>
      </c>
      <c r="G153" s="103" t="b">
        <v>0</v>
      </c>
    </row>
    <row r="154" spans="1:7" ht="15">
      <c r="A154" s="105" t="s">
        <v>538</v>
      </c>
      <c r="B154" s="103">
        <v>5</v>
      </c>
      <c r="C154" s="107">
        <v>0.0012463215338110894</v>
      </c>
      <c r="D154" s="103" t="s">
        <v>1012</v>
      </c>
      <c r="E154" s="103" t="b">
        <v>0</v>
      </c>
      <c r="F154" s="103" t="b">
        <v>0</v>
      </c>
      <c r="G154" s="103" t="b">
        <v>0</v>
      </c>
    </row>
    <row r="155" spans="1:7" ht="15">
      <c r="A155" s="105" t="s">
        <v>539</v>
      </c>
      <c r="B155" s="103">
        <v>5</v>
      </c>
      <c r="C155" s="107">
        <v>0.0015304515922336768</v>
      </c>
      <c r="D155" s="103" t="s">
        <v>1012</v>
      </c>
      <c r="E155" s="103" t="b">
        <v>0</v>
      </c>
      <c r="F155" s="103" t="b">
        <v>1</v>
      </c>
      <c r="G155" s="103" t="b">
        <v>0</v>
      </c>
    </row>
    <row r="156" spans="1:7" ht="15">
      <c r="A156" s="105" t="s">
        <v>540</v>
      </c>
      <c r="B156" s="103">
        <v>5</v>
      </c>
      <c r="C156" s="107">
        <v>0.001370437841454604</v>
      </c>
      <c r="D156" s="103" t="s">
        <v>1012</v>
      </c>
      <c r="E156" s="103" t="b">
        <v>0</v>
      </c>
      <c r="F156" s="103" t="b">
        <v>0</v>
      </c>
      <c r="G156" s="103" t="b">
        <v>0</v>
      </c>
    </row>
    <row r="157" spans="1:7" ht="15">
      <c r="A157" s="105" t="s">
        <v>541</v>
      </c>
      <c r="B157" s="103">
        <v>5</v>
      </c>
      <c r="C157" s="107">
        <v>0.001370437841454604</v>
      </c>
      <c r="D157" s="103" t="s">
        <v>1012</v>
      </c>
      <c r="E157" s="103" t="b">
        <v>0</v>
      </c>
      <c r="F157" s="103" t="b">
        <v>0</v>
      </c>
      <c r="G157" s="103" t="b">
        <v>0</v>
      </c>
    </row>
    <row r="158" spans="1:7" ht="15">
      <c r="A158" s="105" t="s">
        <v>542</v>
      </c>
      <c r="B158" s="103">
        <v>5</v>
      </c>
      <c r="C158" s="107">
        <v>0.0012463215338110894</v>
      </c>
      <c r="D158" s="103" t="s">
        <v>1012</v>
      </c>
      <c r="E158" s="103" t="b">
        <v>1</v>
      </c>
      <c r="F158" s="103" t="b">
        <v>0</v>
      </c>
      <c r="G158" s="103" t="b">
        <v>0</v>
      </c>
    </row>
    <row r="159" spans="1:7" ht="15">
      <c r="A159" s="105" t="s">
        <v>543</v>
      </c>
      <c r="B159" s="103">
        <v>5</v>
      </c>
      <c r="C159" s="107">
        <v>0.0015304515922336768</v>
      </c>
      <c r="D159" s="103" t="s">
        <v>1012</v>
      </c>
      <c r="E159" s="103" t="b">
        <v>0</v>
      </c>
      <c r="F159" s="103" t="b">
        <v>0</v>
      </c>
      <c r="G159" s="103" t="b">
        <v>0</v>
      </c>
    </row>
    <row r="160" spans="1:7" ht="15">
      <c r="A160" s="105" t="s">
        <v>544</v>
      </c>
      <c r="B160" s="103">
        <v>5</v>
      </c>
      <c r="C160" s="107">
        <v>0.001370437841454604</v>
      </c>
      <c r="D160" s="103" t="s">
        <v>1012</v>
      </c>
      <c r="E160" s="103" t="b">
        <v>0</v>
      </c>
      <c r="F160" s="103" t="b">
        <v>0</v>
      </c>
      <c r="G160" s="103" t="b">
        <v>0</v>
      </c>
    </row>
    <row r="161" spans="1:7" ht="15">
      <c r="A161" s="105" t="s">
        <v>545</v>
      </c>
      <c r="B161" s="103">
        <v>5</v>
      </c>
      <c r="C161" s="107">
        <v>0.0012463215338110894</v>
      </c>
      <c r="D161" s="103" t="s">
        <v>1012</v>
      </c>
      <c r="E161" s="103" t="b">
        <v>0</v>
      </c>
      <c r="F161" s="103" t="b">
        <v>0</v>
      </c>
      <c r="G161" s="103" t="b">
        <v>0</v>
      </c>
    </row>
    <row r="162" spans="1:7" ht="15">
      <c r="A162" s="105" t="s">
        <v>546</v>
      </c>
      <c r="B162" s="103">
        <v>5</v>
      </c>
      <c r="C162" s="107">
        <v>0.0017559783072127768</v>
      </c>
      <c r="D162" s="103" t="s">
        <v>1012</v>
      </c>
      <c r="E162" s="103" t="b">
        <v>0</v>
      </c>
      <c r="F162" s="103" t="b">
        <v>0</v>
      </c>
      <c r="G162" s="103" t="b">
        <v>0</v>
      </c>
    </row>
    <row r="163" spans="1:7" ht="15">
      <c r="A163" s="105" t="s">
        <v>547</v>
      </c>
      <c r="B163" s="103">
        <v>5</v>
      </c>
      <c r="C163" s="107">
        <v>0.0015304515922336768</v>
      </c>
      <c r="D163" s="103" t="s">
        <v>1012</v>
      </c>
      <c r="E163" s="103" t="b">
        <v>0</v>
      </c>
      <c r="F163" s="103" t="b">
        <v>0</v>
      </c>
      <c r="G163" s="103" t="b">
        <v>0</v>
      </c>
    </row>
    <row r="164" spans="1:7" ht="15">
      <c r="A164" s="105" t="s">
        <v>548</v>
      </c>
      <c r="B164" s="103">
        <v>5</v>
      </c>
      <c r="C164" s="107">
        <v>0.0012463215338110894</v>
      </c>
      <c r="D164" s="103" t="s">
        <v>1012</v>
      </c>
      <c r="E164" s="103" t="b">
        <v>0</v>
      </c>
      <c r="F164" s="103" t="b">
        <v>0</v>
      </c>
      <c r="G164" s="103" t="b">
        <v>0</v>
      </c>
    </row>
    <row r="165" spans="1:7" ht="15">
      <c r="A165" s="105" t="s">
        <v>549</v>
      </c>
      <c r="B165" s="103">
        <v>5</v>
      </c>
      <c r="C165" s="107">
        <v>0.0012463215338110894</v>
      </c>
      <c r="D165" s="103" t="s">
        <v>1012</v>
      </c>
      <c r="E165" s="103" t="b">
        <v>0</v>
      </c>
      <c r="F165" s="103" t="b">
        <v>0</v>
      </c>
      <c r="G165" s="103" t="b">
        <v>0</v>
      </c>
    </row>
    <row r="166" spans="1:7" ht="15">
      <c r="A166" s="105" t="s">
        <v>550</v>
      </c>
      <c r="B166" s="103">
        <v>5</v>
      </c>
      <c r="C166" s="107">
        <v>0.001370437841454604</v>
      </c>
      <c r="D166" s="103" t="s">
        <v>1012</v>
      </c>
      <c r="E166" s="103" t="b">
        <v>0</v>
      </c>
      <c r="F166" s="103" t="b">
        <v>0</v>
      </c>
      <c r="G166" s="103" t="b">
        <v>0</v>
      </c>
    </row>
    <row r="167" spans="1:7" ht="15">
      <c r="A167" s="105" t="s">
        <v>551</v>
      </c>
      <c r="B167" s="103">
        <v>5</v>
      </c>
      <c r="C167" s="107">
        <v>0.0015304515922336768</v>
      </c>
      <c r="D167" s="103" t="s">
        <v>1012</v>
      </c>
      <c r="E167" s="103" t="b">
        <v>0</v>
      </c>
      <c r="F167" s="103" t="b">
        <v>0</v>
      </c>
      <c r="G167" s="103" t="b">
        <v>0</v>
      </c>
    </row>
    <row r="168" spans="1:7" ht="15">
      <c r="A168" s="105" t="s">
        <v>552</v>
      </c>
      <c r="B168" s="103">
        <v>5</v>
      </c>
      <c r="C168" s="107">
        <v>0.0015304515922336768</v>
      </c>
      <c r="D168" s="103" t="s">
        <v>1012</v>
      </c>
      <c r="E168" s="103" t="b">
        <v>0</v>
      </c>
      <c r="F168" s="103" t="b">
        <v>0</v>
      </c>
      <c r="G168" s="103" t="b">
        <v>0</v>
      </c>
    </row>
    <row r="169" spans="1:7" ht="15">
      <c r="A169" s="105" t="s">
        <v>553</v>
      </c>
      <c r="B169" s="103">
        <v>5</v>
      </c>
      <c r="C169" s="107">
        <v>0.0015304515922336768</v>
      </c>
      <c r="D169" s="103" t="s">
        <v>1012</v>
      </c>
      <c r="E169" s="103" t="b">
        <v>0</v>
      </c>
      <c r="F169" s="103" t="b">
        <v>0</v>
      </c>
      <c r="G169" s="103" t="b">
        <v>0</v>
      </c>
    </row>
    <row r="170" spans="1:7" ht="15">
      <c r="A170" s="105" t="s">
        <v>554</v>
      </c>
      <c r="B170" s="103">
        <v>5</v>
      </c>
      <c r="C170" s="107">
        <v>0.001370437841454604</v>
      </c>
      <c r="D170" s="103" t="s">
        <v>1012</v>
      </c>
      <c r="E170" s="103" t="b">
        <v>0</v>
      </c>
      <c r="F170" s="103" t="b">
        <v>0</v>
      </c>
      <c r="G170" s="103" t="b">
        <v>0</v>
      </c>
    </row>
    <row r="171" spans="1:7" ht="15">
      <c r="A171" s="105" t="s">
        <v>555</v>
      </c>
      <c r="B171" s="103">
        <v>5</v>
      </c>
      <c r="C171" s="107">
        <v>0.001370437841454604</v>
      </c>
      <c r="D171" s="103" t="s">
        <v>1012</v>
      </c>
      <c r="E171" s="103" t="b">
        <v>0</v>
      </c>
      <c r="F171" s="103" t="b">
        <v>0</v>
      </c>
      <c r="G171" s="103" t="b">
        <v>0</v>
      </c>
    </row>
    <row r="172" spans="1:7" ht="15">
      <c r="A172" s="105" t="s">
        <v>556</v>
      </c>
      <c r="B172" s="103">
        <v>5</v>
      </c>
      <c r="C172" s="107">
        <v>0.0017559783072127768</v>
      </c>
      <c r="D172" s="103" t="s">
        <v>1012</v>
      </c>
      <c r="E172" s="103" t="b">
        <v>0</v>
      </c>
      <c r="F172" s="103" t="b">
        <v>0</v>
      </c>
      <c r="G172" s="103" t="b">
        <v>0</v>
      </c>
    </row>
    <row r="173" spans="1:7" ht="15">
      <c r="A173" s="105" t="s">
        <v>557</v>
      </c>
      <c r="B173" s="103">
        <v>4</v>
      </c>
      <c r="C173" s="107">
        <v>0.0010963502731636836</v>
      </c>
      <c r="D173" s="103" t="s">
        <v>1012</v>
      </c>
      <c r="E173" s="103" t="b">
        <v>0</v>
      </c>
      <c r="F173" s="103" t="b">
        <v>0</v>
      </c>
      <c r="G173" s="103" t="b">
        <v>0</v>
      </c>
    </row>
    <row r="174" spans="1:7" ht="15">
      <c r="A174" s="105" t="s">
        <v>558</v>
      </c>
      <c r="B174" s="103">
        <v>4</v>
      </c>
      <c r="C174" s="107">
        <v>0.0010963502731636836</v>
      </c>
      <c r="D174" s="103" t="s">
        <v>1012</v>
      </c>
      <c r="E174" s="103" t="b">
        <v>0</v>
      </c>
      <c r="F174" s="103" t="b">
        <v>0</v>
      </c>
      <c r="G174" s="103" t="b">
        <v>0</v>
      </c>
    </row>
    <row r="175" spans="1:7" ht="15">
      <c r="A175" s="105" t="s">
        <v>559</v>
      </c>
      <c r="B175" s="103">
        <v>4</v>
      </c>
      <c r="C175" s="107">
        <v>0.0010963502731636836</v>
      </c>
      <c r="D175" s="103" t="s">
        <v>1012</v>
      </c>
      <c r="E175" s="103" t="b">
        <v>0</v>
      </c>
      <c r="F175" s="103" t="b">
        <v>0</v>
      </c>
      <c r="G175" s="103" t="b">
        <v>0</v>
      </c>
    </row>
    <row r="176" spans="1:7" ht="15">
      <c r="A176" s="105" t="s">
        <v>560</v>
      </c>
      <c r="B176" s="103">
        <v>4</v>
      </c>
      <c r="C176" s="107">
        <v>0.0012243612737869417</v>
      </c>
      <c r="D176" s="103" t="s">
        <v>1012</v>
      </c>
      <c r="E176" s="103" t="b">
        <v>0</v>
      </c>
      <c r="F176" s="103" t="b">
        <v>0</v>
      </c>
      <c r="G176" s="103" t="b">
        <v>0</v>
      </c>
    </row>
    <row r="177" spans="1:7" ht="15">
      <c r="A177" s="105" t="s">
        <v>561</v>
      </c>
      <c r="B177" s="103">
        <v>4</v>
      </c>
      <c r="C177" s="107">
        <v>0.0014047826457702216</v>
      </c>
      <c r="D177" s="103" t="s">
        <v>1012</v>
      </c>
      <c r="E177" s="103" t="b">
        <v>0</v>
      </c>
      <c r="F177" s="103" t="b">
        <v>0</v>
      </c>
      <c r="G177" s="103" t="b">
        <v>0</v>
      </c>
    </row>
    <row r="178" spans="1:7" ht="15">
      <c r="A178" s="105" t="s">
        <v>562</v>
      </c>
      <c r="B178" s="103">
        <v>4</v>
      </c>
      <c r="C178" s="107">
        <v>0.0010963502731636836</v>
      </c>
      <c r="D178" s="103" t="s">
        <v>1012</v>
      </c>
      <c r="E178" s="103" t="b">
        <v>0</v>
      </c>
      <c r="F178" s="103" t="b">
        <v>0</v>
      </c>
      <c r="G178" s="103" t="b">
        <v>0</v>
      </c>
    </row>
    <row r="179" spans="1:7" ht="15">
      <c r="A179" s="105" t="s">
        <v>563</v>
      </c>
      <c r="B179" s="103">
        <v>4</v>
      </c>
      <c r="C179" s="107">
        <v>0.0010963502731636836</v>
      </c>
      <c r="D179" s="103" t="s">
        <v>1012</v>
      </c>
      <c r="E179" s="103" t="b">
        <v>0</v>
      </c>
      <c r="F179" s="103" t="b">
        <v>0</v>
      </c>
      <c r="G179" s="103" t="b">
        <v>0</v>
      </c>
    </row>
    <row r="180" spans="1:7" ht="15">
      <c r="A180" s="105" t="s">
        <v>564</v>
      </c>
      <c r="B180" s="103">
        <v>4</v>
      </c>
      <c r="C180" s="107">
        <v>0.0012243612737869417</v>
      </c>
      <c r="D180" s="103" t="s">
        <v>1012</v>
      </c>
      <c r="E180" s="103" t="b">
        <v>0</v>
      </c>
      <c r="F180" s="103" t="b">
        <v>0</v>
      </c>
      <c r="G180" s="103" t="b">
        <v>0</v>
      </c>
    </row>
    <row r="181" spans="1:7" ht="15">
      <c r="A181" s="105" t="s">
        <v>565</v>
      </c>
      <c r="B181" s="103">
        <v>4</v>
      </c>
      <c r="C181" s="107">
        <v>0.0012243612737869417</v>
      </c>
      <c r="D181" s="103" t="s">
        <v>1012</v>
      </c>
      <c r="E181" s="103" t="b">
        <v>0</v>
      </c>
      <c r="F181" s="103" t="b">
        <v>0</v>
      </c>
      <c r="G181" s="103" t="b">
        <v>0</v>
      </c>
    </row>
    <row r="182" spans="1:7" ht="15">
      <c r="A182" s="105" t="s">
        <v>566</v>
      </c>
      <c r="B182" s="103">
        <v>4</v>
      </c>
      <c r="C182" s="107">
        <v>0.0010963502731636836</v>
      </c>
      <c r="D182" s="103" t="s">
        <v>1012</v>
      </c>
      <c r="E182" s="103" t="b">
        <v>0</v>
      </c>
      <c r="F182" s="103" t="b">
        <v>0</v>
      </c>
      <c r="G182" s="103" t="b">
        <v>0</v>
      </c>
    </row>
    <row r="183" spans="1:7" ht="15">
      <c r="A183" s="105" t="s">
        <v>567</v>
      </c>
      <c r="B183" s="103">
        <v>4</v>
      </c>
      <c r="C183" s="107">
        <v>0.0010963502731636836</v>
      </c>
      <c r="D183" s="103" t="s">
        <v>1012</v>
      </c>
      <c r="E183" s="103" t="b">
        <v>0</v>
      </c>
      <c r="F183" s="103" t="b">
        <v>0</v>
      </c>
      <c r="G183" s="103" t="b">
        <v>0</v>
      </c>
    </row>
    <row r="184" spans="1:7" ht="15">
      <c r="A184" s="105" t="s">
        <v>568</v>
      </c>
      <c r="B184" s="103">
        <v>4</v>
      </c>
      <c r="C184" s="107">
        <v>0.0012243612737869417</v>
      </c>
      <c r="D184" s="103" t="s">
        <v>1012</v>
      </c>
      <c r="E184" s="103" t="b">
        <v>0</v>
      </c>
      <c r="F184" s="103" t="b">
        <v>0</v>
      </c>
      <c r="G184" s="103" t="b">
        <v>0</v>
      </c>
    </row>
    <row r="185" spans="1:7" ht="15">
      <c r="A185" s="105" t="s">
        <v>569</v>
      </c>
      <c r="B185" s="103">
        <v>4</v>
      </c>
      <c r="C185" s="107">
        <v>0.0012243612737869417</v>
      </c>
      <c r="D185" s="103" t="s">
        <v>1012</v>
      </c>
      <c r="E185" s="103" t="b">
        <v>0</v>
      </c>
      <c r="F185" s="103" t="b">
        <v>0</v>
      </c>
      <c r="G185" s="103" t="b">
        <v>0</v>
      </c>
    </row>
    <row r="186" spans="1:7" ht="15">
      <c r="A186" s="105" t="s">
        <v>570</v>
      </c>
      <c r="B186" s="103">
        <v>4</v>
      </c>
      <c r="C186" s="107">
        <v>0.0012243612737869417</v>
      </c>
      <c r="D186" s="103" t="s">
        <v>1012</v>
      </c>
      <c r="E186" s="103" t="b">
        <v>0</v>
      </c>
      <c r="F186" s="103" t="b">
        <v>0</v>
      </c>
      <c r="G186" s="103" t="b">
        <v>0</v>
      </c>
    </row>
    <row r="187" spans="1:7" ht="15">
      <c r="A187" s="105" t="s">
        <v>571</v>
      </c>
      <c r="B187" s="103">
        <v>4</v>
      </c>
      <c r="C187" s="107">
        <v>0.0014047826457702216</v>
      </c>
      <c r="D187" s="103" t="s">
        <v>1012</v>
      </c>
      <c r="E187" s="103" t="b">
        <v>0</v>
      </c>
      <c r="F187" s="103" t="b">
        <v>1</v>
      </c>
      <c r="G187" s="103" t="b">
        <v>0</v>
      </c>
    </row>
    <row r="188" spans="1:7" ht="15">
      <c r="A188" s="105" t="s">
        <v>572</v>
      </c>
      <c r="B188" s="103">
        <v>4</v>
      </c>
      <c r="C188" s="107">
        <v>0.0010963502731636836</v>
      </c>
      <c r="D188" s="103" t="s">
        <v>1012</v>
      </c>
      <c r="E188" s="103" t="b">
        <v>0</v>
      </c>
      <c r="F188" s="103" t="b">
        <v>0</v>
      </c>
      <c r="G188" s="103" t="b">
        <v>0</v>
      </c>
    </row>
    <row r="189" spans="1:7" ht="15">
      <c r="A189" s="105" t="s">
        <v>573</v>
      </c>
      <c r="B189" s="103">
        <v>4</v>
      </c>
      <c r="C189" s="107">
        <v>0.0012243612737869417</v>
      </c>
      <c r="D189" s="103" t="s">
        <v>1012</v>
      </c>
      <c r="E189" s="103" t="b">
        <v>0</v>
      </c>
      <c r="F189" s="103" t="b">
        <v>0</v>
      </c>
      <c r="G189" s="103" t="b">
        <v>0</v>
      </c>
    </row>
    <row r="190" spans="1:7" ht="15">
      <c r="A190" s="105" t="s">
        <v>574</v>
      </c>
      <c r="B190" s="103">
        <v>4</v>
      </c>
      <c r="C190" s="107">
        <v>0.0012243612737869417</v>
      </c>
      <c r="D190" s="103" t="s">
        <v>1012</v>
      </c>
      <c r="E190" s="103" t="b">
        <v>0</v>
      </c>
      <c r="F190" s="103" t="b">
        <v>1</v>
      </c>
      <c r="G190" s="103" t="b">
        <v>0</v>
      </c>
    </row>
    <row r="191" spans="1:7" ht="15">
      <c r="A191" s="105" t="s">
        <v>575</v>
      </c>
      <c r="B191" s="103">
        <v>4</v>
      </c>
      <c r="C191" s="107">
        <v>0.0014047826457702216</v>
      </c>
      <c r="D191" s="103" t="s">
        <v>1012</v>
      </c>
      <c r="E191" s="103" t="b">
        <v>0</v>
      </c>
      <c r="F191" s="103" t="b">
        <v>0</v>
      </c>
      <c r="G191" s="103" t="b">
        <v>0</v>
      </c>
    </row>
    <row r="192" spans="1:7" ht="15">
      <c r="A192" s="105" t="s">
        <v>576</v>
      </c>
      <c r="B192" s="103">
        <v>4</v>
      </c>
      <c r="C192" s="107">
        <v>0.0010963502731636836</v>
      </c>
      <c r="D192" s="103" t="s">
        <v>1012</v>
      </c>
      <c r="E192" s="103" t="b">
        <v>0</v>
      </c>
      <c r="F192" s="103" t="b">
        <v>0</v>
      </c>
      <c r="G192" s="103" t="b">
        <v>0</v>
      </c>
    </row>
    <row r="193" spans="1:7" ht="15">
      <c r="A193" s="105" t="s">
        <v>577</v>
      </c>
      <c r="B193" s="103">
        <v>4</v>
      </c>
      <c r="C193" s="107">
        <v>0.0012243612737869417</v>
      </c>
      <c r="D193" s="103" t="s">
        <v>1012</v>
      </c>
      <c r="E193" s="103" t="b">
        <v>0</v>
      </c>
      <c r="F193" s="103" t="b">
        <v>0</v>
      </c>
      <c r="G193" s="103" t="b">
        <v>0</v>
      </c>
    </row>
    <row r="194" spans="1:7" ht="15">
      <c r="A194" s="105" t="s">
        <v>578</v>
      </c>
      <c r="B194" s="103">
        <v>4</v>
      </c>
      <c r="C194" s="107">
        <v>0.0012243612737869417</v>
      </c>
      <c r="D194" s="103" t="s">
        <v>1012</v>
      </c>
      <c r="E194" s="103" t="b">
        <v>1</v>
      </c>
      <c r="F194" s="103" t="b">
        <v>0</v>
      </c>
      <c r="G194" s="103" t="b">
        <v>0</v>
      </c>
    </row>
    <row r="195" spans="1:7" ht="15">
      <c r="A195" s="105" t="s">
        <v>579</v>
      </c>
      <c r="B195" s="103">
        <v>4</v>
      </c>
      <c r="C195" s="107">
        <v>0.0010963502731636836</v>
      </c>
      <c r="D195" s="103" t="s">
        <v>1012</v>
      </c>
      <c r="E195" s="103" t="b">
        <v>0</v>
      </c>
      <c r="F195" s="103" t="b">
        <v>0</v>
      </c>
      <c r="G195" s="103" t="b">
        <v>0</v>
      </c>
    </row>
    <row r="196" spans="1:7" ht="15">
      <c r="A196" s="105" t="s">
        <v>580</v>
      </c>
      <c r="B196" s="103">
        <v>4</v>
      </c>
      <c r="C196" s="107">
        <v>0.0010963502731636836</v>
      </c>
      <c r="D196" s="103" t="s">
        <v>1012</v>
      </c>
      <c r="E196" s="103" t="b">
        <v>0</v>
      </c>
      <c r="F196" s="103" t="b">
        <v>0</v>
      </c>
      <c r="G196" s="103" t="b">
        <v>0</v>
      </c>
    </row>
    <row r="197" spans="1:7" ht="15">
      <c r="A197" s="105" t="s">
        <v>581</v>
      </c>
      <c r="B197" s="103">
        <v>4</v>
      </c>
      <c r="C197" s="107">
        <v>0.0012243612737869417</v>
      </c>
      <c r="D197" s="103" t="s">
        <v>1012</v>
      </c>
      <c r="E197" s="103" t="b">
        <v>0</v>
      </c>
      <c r="F197" s="103" t="b">
        <v>0</v>
      </c>
      <c r="G197" s="103" t="b">
        <v>0</v>
      </c>
    </row>
    <row r="198" spans="1:7" ht="15">
      <c r="A198" s="105" t="s">
        <v>582</v>
      </c>
      <c r="B198" s="103">
        <v>4</v>
      </c>
      <c r="C198" s="107">
        <v>0.0010963502731636836</v>
      </c>
      <c r="D198" s="103" t="s">
        <v>1012</v>
      </c>
      <c r="E198" s="103" t="b">
        <v>0</v>
      </c>
      <c r="F198" s="103" t="b">
        <v>0</v>
      </c>
      <c r="G198" s="103" t="b">
        <v>0</v>
      </c>
    </row>
    <row r="199" spans="1:7" ht="15">
      <c r="A199" s="105" t="s">
        <v>583</v>
      </c>
      <c r="B199" s="103">
        <v>4</v>
      </c>
      <c r="C199" s="107">
        <v>0.0012243612737869417</v>
      </c>
      <c r="D199" s="103" t="s">
        <v>1012</v>
      </c>
      <c r="E199" s="103" t="b">
        <v>0</v>
      </c>
      <c r="F199" s="103" t="b">
        <v>0</v>
      </c>
      <c r="G199" s="103" t="b">
        <v>0</v>
      </c>
    </row>
    <row r="200" spans="1:7" ht="15">
      <c r="A200" s="105" t="s">
        <v>584</v>
      </c>
      <c r="B200" s="103">
        <v>4</v>
      </c>
      <c r="C200" s="107">
        <v>0.0010963502731636836</v>
      </c>
      <c r="D200" s="103" t="s">
        <v>1012</v>
      </c>
      <c r="E200" s="103" t="b">
        <v>0</v>
      </c>
      <c r="F200" s="103" t="b">
        <v>0</v>
      </c>
      <c r="G200" s="103" t="b">
        <v>0</v>
      </c>
    </row>
    <row r="201" spans="1:7" ht="15">
      <c r="A201" s="105" t="s">
        <v>585</v>
      </c>
      <c r="B201" s="103">
        <v>4</v>
      </c>
      <c r="C201" s="107">
        <v>0.0012243612737869417</v>
      </c>
      <c r="D201" s="103" t="s">
        <v>1012</v>
      </c>
      <c r="E201" s="103" t="b">
        <v>0</v>
      </c>
      <c r="F201" s="103" t="b">
        <v>0</v>
      </c>
      <c r="G201" s="103" t="b">
        <v>0</v>
      </c>
    </row>
    <row r="202" spans="1:7" ht="15">
      <c r="A202" s="105" t="s">
        <v>586</v>
      </c>
      <c r="B202" s="103">
        <v>4</v>
      </c>
      <c r="C202" s="107">
        <v>0.0010963502731636836</v>
      </c>
      <c r="D202" s="103" t="s">
        <v>1012</v>
      </c>
      <c r="E202" s="103" t="b">
        <v>0</v>
      </c>
      <c r="F202" s="103" t="b">
        <v>0</v>
      </c>
      <c r="G202" s="103" t="b">
        <v>0</v>
      </c>
    </row>
    <row r="203" spans="1:7" ht="15">
      <c r="A203" s="105" t="s">
        <v>587</v>
      </c>
      <c r="B203" s="103">
        <v>4</v>
      </c>
      <c r="C203" s="107">
        <v>0.0010963502731636836</v>
      </c>
      <c r="D203" s="103" t="s">
        <v>1012</v>
      </c>
      <c r="E203" s="103" t="b">
        <v>0</v>
      </c>
      <c r="F203" s="103" t="b">
        <v>0</v>
      </c>
      <c r="G203" s="103" t="b">
        <v>0</v>
      </c>
    </row>
    <row r="204" spans="1:7" ht="15">
      <c r="A204" s="105" t="s">
        <v>588</v>
      </c>
      <c r="B204" s="103">
        <v>4</v>
      </c>
      <c r="C204" s="107">
        <v>0.0012243612737869417</v>
      </c>
      <c r="D204" s="103" t="s">
        <v>1012</v>
      </c>
      <c r="E204" s="103" t="b">
        <v>0</v>
      </c>
      <c r="F204" s="103" t="b">
        <v>0</v>
      </c>
      <c r="G204" s="103" t="b">
        <v>0</v>
      </c>
    </row>
    <row r="205" spans="1:7" ht="15">
      <c r="A205" s="105" t="s">
        <v>589</v>
      </c>
      <c r="B205" s="103">
        <v>4</v>
      </c>
      <c r="C205" s="107">
        <v>0.0012243612737869417</v>
      </c>
      <c r="D205" s="103" t="s">
        <v>1012</v>
      </c>
      <c r="E205" s="103" t="b">
        <v>0</v>
      </c>
      <c r="F205" s="103" t="b">
        <v>0</v>
      </c>
      <c r="G205" s="103" t="b">
        <v>0</v>
      </c>
    </row>
    <row r="206" spans="1:7" ht="15">
      <c r="A206" s="105" t="s">
        <v>590</v>
      </c>
      <c r="B206" s="103">
        <v>4</v>
      </c>
      <c r="C206" s="107">
        <v>0.0010963502731636836</v>
      </c>
      <c r="D206" s="103" t="s">
        <v>1012</v>
      </c>
      <c r="E206" s="103" t="b">
        <v>0</v>
      </c>
      <c r="F206" s="103" t="b">
        <v>0</v>
      </c>
      <c r="G206" s="103" t="b">
        <v>0</v>
      </c>
    </row>
    <row r="207" spans="1:7" ht="15">
      <c r="A207" s="105" t="s">
        <v>591</v>
      </c>
      <c r="B207" s="103">
        <v>4</v>
      </c>
      <c r="C207" s="107">
        <v>0.0014047826457702216</v>
      </c>
      <c r="D207" s="103" t="s">
        <v>1012</v>
      </c>
      <c r="E207" s="103" t="b">
        <v>0</v>
      </c>
      <c r="F207" s="103" t="b">
        <v>0</v>
      </c>
      <c r="G207" s="103" t="b">
        <v>0</v>
      </c>
    </row>
    <row r="208" spans="1:7" ht="15">
      <c r="A208" s="105" t="s">
        <v>592</v>
      </c>
      <c r="B208" s="103">
        <v>4</v>
      </c>
      <c r="C208" s="107">
        <v>0.0010963502731636836</v>
      </c>
      <c r="D208" s="103" t="s">
        <v>1012</v>
      </c>
      <c r="E208" s="103" t="b">
        <v>0</v>
      </c>
      <c r="F208" s="103" t="b">
        <v>0</v>
      </c>
      <c r="G208" s="103" t="b">
        <v>0</v>
      </c>
    </row>
    <row r="209" spans="1:7" ht="15">
      <c r="A209" s="105" t="s">
        <v>593</v>
      </c>
      <c r="B209" s="103">
        <v>4</v>
      </c>
      <c r="C209" s="107">
        <v>0.0014047826457702216</v>
      </c>
      <c r="D209" s="103" t="s">
        <v>1012</v>
      </c>
      <c r="E209" s="103" t="b">
        <v>0</v>
      </c>
      <c r="F209" s="103" t="b">
        <v>0</v>
      </c>
      <c r="G209" s="103" t="b">
        <v>0</v>
      </c>
    </row>
    <row r="210" spans="1:7" ht="15">
      <c r="A210" s="105" t="s">
        <v>594</v>
      </c>
      <c r="B210" s="103">
        <v>4</v>
      </c>
      <c r="C210" s="107">
        <v>0.0014047826457702216</v>
      </c>
      <c r="D210" s="103" t="s">
        <v>1012</v>
      </c>
      <c r="E210" s="103" t="b">
        <v>0</v>
      </c>
      <c r="F210" s="103" t="b">
        <v>0</v>
      </c>
      <c r="G210" s="103" t="b">
        <v>0</v>
      </c>
    </row>
    <row r="211" spans="1:7" ht="15">
      <c r="A211" s="105" t="s">
        <v>595</v>
      </c>
      <c r="B211" s="103">
        <v>4</v>
      </c>
      <c r="C211" s="107">
        <v>0.0010963502731636836</v>
      </c>
      <c r="D211" s="103" t="s">
        <v>1012</v>
      </c>
      <c r="E211" s="103" t="b">
        <v>0</v>
      </c>
      <c r="F211" s="103" t="b">
        <v>0</v>
      </c>
      <c r="G211" s="103" t="b">
        <v>0</v>
      </c>
    </row>
    <row r="212" spans="1:7" ht="15">
      <c r="A212" s="105" t="s">
        <v>596</v>
      </c>
      <c r="B212" s="103">
        <v>4</v>
      </c>
      <c r="C212" s="107">
        <v>0.0012243612737869417</v>
      </c>
      <c r="D212" s="103" t="s">
        <v>1012</v>
      </c>
      <c r="E212" s="103" t="b">
        <v>0</v>
      </c>
      <c r="F212" s="103" t="b">
        <v>0</v>
      </c>
      <c r="G212" s="103" t="b">
        <v>0</v>
      </c>
    </row>
    <row r="213" spans="1:7" ht="15">
      <c r="A213" s="105" t="s">
        <v>597</v>
      </c>
      <c r="B213" s="103">
        <v>4</v>
      </c>
      <c r="C213" s="107">
        <v>0.0010963502731636836</v>
      </c>
      <c r="D213" s="103" t="s">
        <v>1012</v>
      </c>
      <c r="E213" s="103" t="b">
        <v>0</v>
      </c>
      <c r="F213" s="103" t="b">
        <v>0</v>
      </c>
      <c r="G213" s="103" t="b">
        <v>0</v>
      </c>
    </row>
    <row r="214" spans="1:7" ht="15">
      <c r="A214" s="105" t="s">
        <v>598</v>
      </c>
      <c r="B214" s="103">
        <v>4</v>
      </c>
      <c r="C214" s="107">
        <v>0.0012243612737869417</v>
      </c>
      <c r="D214" s="103" t="s">
        <v>1012</v>
      </c>
      <c r="E214" s="103" t="b">
        <v>0</v>
      </c>
      <c r="F214" s="103" t="b">
        <v>0</v>
      </c>
      <c r="G214" s="103" t="b">
        <v>0</v>
      </c>
    </row>
    <row r="215" spans="1:7" ht="15">
      <c r="A215" s="105" t="s">
        <v>599</v>
      </c>
      <c r="B215" s="103">
        <v>4</v>
      </c>
      <c r="C215" s="107">
        <v>0.0010963502731636836</v>
      </c>
      <c r="D215" s="103" t="s">
        <v>1012</v>
      </c>
      <c r="E215" s="103" t="b">
        <v>0</v>
      </c>
      <c r="F215" s="103" t="b">
        <v>0</v>
      </c>
      <c r="G215" s="103" t="b">
        <v>0</v>
      </c>
    </row>
    <row r="216" spans="1:7" ht="15">
      <c r="A216" s="105" t="s">
        <v>600</v>
      </c>
      <c r="B216" s="103">
        <v>4</v>
      </c>
      <c r="C216" s="107">
        <v>0.0014047826457702216</v>
      </c>
      <c r="D216" s="103" t="s">
        <v>1012</v>
      </c>
      <c r="E216" s="103" t="b">
        <v>0</v>
      </c>
      <c r="F216" s="103" t="b">
        <v>0</v>
      </c>
      <c r="G216" s="103" t="b">
        <v>0</v>
      </c>
    </row>
    <row r="217" spans="1:7" ht="15">
      <c r="A217" s="105" t="s">
        <v>601</v>
      </c>
      <c r="B217" s="103">
        <v>4</v>
      </c>
      <c r="C217" s="107">
        <v>0.0012243612737869417</v>
      </c>
      <c r="D217" s="103" t="s">
        <v>1012</v>
      </c>
      <c r="E217" s="103" t="b">
        <v>0</v>
      </c>
      <c r="F217" s="103" t="b">
        <v>0</v>
      </c>
      <c r="G217" s="103" t="b">
        <v>0</v>
      </c>
    </row>
    <row r="218" spans="1:7" ht="15">
      <c r="A218" s="105" t="s">
        <v>602</v>
      </c>
      <c r="B218" s="103">
        <v>4</v>
      </c>
      <c r="C218" s="107">
        <v>0.0010963502731636836</v>
      </c>
      <c r="D218" s="103" t="s">
        <v>1012</v>
      </c>
      <c r="E218" s="103" t="b">
        <v>0</v>
      </c>
      <c r="F218" s="103" t="b">
        <v>0</v>
      </c>
      <c r="G218" s="103" t="b">
        <v>0</v>
      </c>
    </row>
    <row r="219" spans="1:7" ht="15">
      <c r="A219" s="105" t="s">
        <v>603</v>
      </c>
      <c r="B219" s="103">
        <v>4</v>
      </c>
      <c r="C219" s="107">
        <v>0.0010963502731636836</v>
      </c>
      <c r="D219" s="103" t="s">
        <v>1012</v>
      </c>
      <c r="E219" s="103" t="b">
        <v>1</v>
      </c>
      <c r="F219" s="103" t="b">
        <v>0</v>
      </c>
      <c r="G219" s="103" t="b">
        <v>0</v>
      </c>
    </row>
    <row r="220" spans="1:7" ht="15">
      <c r="A220" s="105" t="s">
        <v>604</v>
      </c>
      <c r="B220" s="103">
        <v>4</v>
      </c>
      <c r="C220" s="107">
        <v>0.0010963502731636836</v>
      </c>
      <c r="D220" s="103" t="s">
        <v>1012</v>
      </c>
      <c r="E220" s="103" t="b">
        <v>0</v>
      </c>
      <c r="F220" s="103" t="b">
        <v>0</v>
      </c>
      <c r="G220" s="103" t="b">
        <v>0</v>
      </c>
    </row>
    <row r="221" spans="1:7" ht="15">
      <c r="A221" s="105" t="s">
        <v>605</v>
      </c>
      <c r="B221" s="103">
        <v>4</v>
      </c>
      <c r="C221" s="107">
        <v>0.0012243612737869417</v>
      </c>
      <c r="D221" s="103" t="s">
        <v>1012</v>
      </c>
      <c r="E221" s="103" t="b">
        <v>0</v>
      </c>
      <c r="F221" s="103" t="b">
        <v>0</v>
      </c>
      <c r="G221" s="103" t="b">
        <v>0</v>
      </c>
    </row>
    <row r="222" spans="1:7" ht="15">
      <c r="A222" s="105" t="s">
        <v>606</v>
      </c>
      <c r="B222" s="103">
        <v>4</v>
      </c>
      <c r="C222" s="107">
        <v>0.0012243612737869417</v>
      </c>
      <c r="D222" s="103" t="s">
        <v>1012</v>
      </c>
      <c r="E222" s="103" t="b">
        <v>0</v>
      </c>
      <c r="F222" s="103" t="b">
        <v>0</v>
      </c>
      <c r="G222" s="103" t="b">
        <v>0</v>
      </c>
    </row>
    <row r="223" spans="1:7" ht="15">
      <c r="A223" s="105" t="s">
        <v>607</v>
      </c>
      <c r="B223" s="103">
        <v>4</v>
      </c>
      <c r="C223" s="107">
        <v>0.0017132150183767599</v>
      </c>
      <c r="D223" s="103" t="s">
        <v>1012</v>
      </c>
      <c r="E223" s="103" t="b">
        <v>0</v>
      </c>
      <c r="F223" s="103" t="b">
        <v>0</v>
      </c>
      <c r="G223" s="103" t="b">
        <v>0</v>
      </c>
    </row>
    <row r="224" spans="1:7" ht="15">
      <c r="A224" s="105" t="s">
        <v>608</v>
      </c>
      <c r="B224" s="103">
        <v>4</v>
      </c>
      <c r="C224" s="107">
        <v>0.0014047826457702216</v>
      </c>
      <c r="D224" s="103" t="s">
        <v>1012</v>
      </c>
      <c r="E224" s="103" t="b">
        <v>0</v>
      </c>
      <c r="F224" s="103" t="b">
        <v>0</v>
      </c>
      <c r="G224" s="103" t="b">
        <v>0</v>
      </c>
    </row>
    <row r="225" spans="1:7" ht="15">
      <c r="A225" s="105" t="s">
        <v>609</v>
      </c>
      <c r="B225" s="103">
        <v>4</v>
      </c>
      <c r="C225" s="107">
        <v>0.0010963502731636836</v>
      </c>
      <c r="D225" s="103" t="s">
        <v>1012</v>
      </c>
      <c r="E225" s="103" t="b">
        <v>0</v>
      </c>
      <c r="F225" s="103" t="b">
        <v>0</v>
      </c>
      <c r="G225" s="103" t="b">
        <v>0</v>
      </c>
    </row>
    <row r="226" spans="1:7" ht="15">
      <c r="A226" s="105" t="s">
        <v>610</v>
      </c>
      <c r="B226" s="103">
        <v>4</v>
      </c>
      <c r="C226" s="107">
        <v>0.0012243612737869417</v>
      </c>
      <c r="D226" s="103" t="s">
        <v>1012</v>
      </c>
      <c r="E226" s="103" t="b">
        <v>0</v>
      </c>
      <c r="F226" s="103" t="b">
        <v>0</v>
      </c>
      <c r="G226" s="103" t="b">
        <v>0</v>
      </c>
    </row>
    <row r="227" spans="1:7" ht="15">
      <c r="A227" s="105" t="s">
        <v>611</v>
      </c>
      <c r="B227" s="103">
        <v>4</v>
      </c>
      <c r="C227" s="107">
        <v>0.0014047826457702216</v>
      </c>
      <c r="D227" s="103" t="s">
        <v>1012</v>
      </c>
      <c r="E227" s="103" t="b">
        <v>0</v>
      </c>
      <c r="F227" s="103" t="b">
        <v>1</v>
      </c>
      <c r="G227" s="103" t="b">
        <v>0</v>
      </c>
    </row>
    <row r="228" spans="1:7" ht="15">
      <c r="A228" s="105" t="s">
        <v>612</v>
      </c>
      <c r="B228" s="103">
        <v>4</v>
      </c>
      <c r="C228" s="107">
        <v>0.0014047826457702216</v>
      </c>
      <c r="D228" s="103" t="s">
        <v>1012</v>
      </c>
      <c r="E228" s="103" t="b">
        <v>0</v>
      </c>
      <c r="F228" s="103" t="b">
        <v>0</v>
      </c>
      <c r="G228" s="103" t="b">
        <v>0</v>
      </c>
    </row>
    <row r="229" spans="1:7" ht="15">
      <c r="A229" s="105" t="s">
        <v>613</v>
      </c>
      <c r="B229" s="103">
        <v>4</v>
      </c>
      <c r="C229" s="107">
        <v>0.0017132150183767599</v>
      </c>
      <c r="D229" s="103" t="s">
        <v>1012</v>
      </c>
      <c r="E229" s="103" t="b">
        <v>0</v>
      </c>
      <c r="F229" s="103" t="b">
        <v>0</v>
      </c>
      <c r="G229" s="103" t="b">
        <v>0</v>
      </c>
    </row>
    <row r="230" spans="1:7" ht="15">
      <c r="A230" s="105" t="s">
        <v>614</v>
      </c>
      <c r="B230" s="103">
        <v>4</v>
      </c>
      <c r="C230" s="107">
        <v>0.0014047826457702216</v>
      </c>
      <c r="D230" s="103" t="s">
        <v>1012</v>
      </c>
      <c r="E230" s="103" t="b">
        <v>0</v>
      </c>
      <c r="F230" s="103" t="b">
        <v>0</v>
      </c>
      <c r="G230" s="103" t="b">
        <v>0</v>
      </c>
    </row>
    <row r="231" spans="1:7" ht="15">
      <c r="A231" s="105" t="s">
        <v>615</v>
      </c>
      <c r="B231" s="103">
        <v>4</v>
      </c>
      <c r="C231" s="107">
        <v>0.0014047826457702216</v>
      </c>
      <c r="D231" s="103" t="s">
        <v>1012</v>
      </c>
      <c r="E231" s="103" t="b">
        <v>0</v>
      </c>
      <c r="F231" s="103" t="b">
        <v>1</v>
      </c>
      <c r="G231" s="103" t="b">
        <v>0</v>
      </c>
    </row>
    <row r="232" spans="1:7" ht="15">
      <c r="A232" s="105" t="s">
        <v>616</v>
      </c>
      <c r="B232" s="103">
        <v>4</v>
      </c>
      <c r="C232" s="107">
        <v>0.0012243612737869417</v>
      </c>
      <c r="D232" s="103" t="s">
        <v>1012</v>
      </c>
      <c r="E232" s="103" t="b">
        <v>0</v>
      </c>
      <c r="F232" s="103" t="b">
        <v>0</v>
      </c>
      <c r="G232" s="103" t="b">
        <v>0</v>
      </c>
    </row>
    <row r="233" spans="1:7" ht="15">
      <c r="A233" s="105" t="s">
        <v>617</v>
      </c>
      <c r="B233" s="103">
        <v>4</v>
      </c>
      <c r="C233" s="107">
        <v>0.0014047826457702216</v>
      </c>
      <c r="D233" s="103" t="s">
        <v>1012</v>
      </c>
      <c r="E233" s="103" t="b">
        <v>1</v>
      </c>
      <c r="F233" s="103" t="b">
        <v>0</v>
      </c>
      <c r="G233" s="103" t="b">
        <v>0</v>
      </c>
    </row>
    <row r="234" spans="1:7" ht="15">
      <c r="A234" s="105" t="s">
        <v>618</v>
      </c>
      <c r="B234" s="103">
        <v>4</v>
      </c>
      <c r="C234" s="107">
        <v>0.0014047826457702216</v>
      </c>
      <c r="D234" s="103" t="s">
        <v>1012</v>
      </c>
      <c r="E234" s="103" t="b">
        <v>0</v>
      </c>
      <c r="F234" s="103" t="b">
        <v>0</v>
      </c>
      <c r="G234" s="103" t="b">
        <v>0</v>
      </c>
    </row>
    <row r="235" spans="1:7" ht="15">
      <c r="A235" s="105" t="s">
        <v>619</v>
      </c>
      <c r="B235" s="103">
        <v>4</v>
      </c>
      <c r="C235" s="107">
        <v>0.0012243612737869417</v>
      </c>
      <c r="D235" s="103" t="s">
        <v>1012</v>
      </c>
      <c r="E235" s="103" t="b">
        <v>0</v>
      </c>
      <c r="F235" s="103" t="b">
        <v>0</v>
      </c>
      <c r="G235" s="103" t="b">
        <v>0</v>
      </c>
    </row>
    <row r="236" spans="1:7" ht="15">
      <c r="A236" s="105" t="s">
        <v>620</v>
      </c>
      <c r="B236" s="103">
        <v>4</v>
      </c>
      <c r="C236" s="107">
        <v>0.0012243612737869417</v>
      </c>
      <c r="D236" s="103" t="s">
        <v>1012</v>
      </c>
      <c r="E236" s="103" t="b">
        <v>0</v>
      </c>
      <c r="F236" s="103" t="b">
        <v>0</v>
      </c>
      <c r="G236" s="103" t="b">
        <v>0</v>
      </c>
    </row>
    <row r="237" spans="1:7" ht="15">
      <c r="A237" s="105" t="s">
        <v>621</v>
      </c>
      <c r="B237" s="103">
        <v>4</v>
      </c>
      <c r="C237" s="107">
        <v>0.0017132150183767599</v>
      </c>
      <c r="D237" s="103" t="s">
        <v>1012</v>
      </c>
      <c r="E237" s="103" t="b">
        <v>0</v>
      </c>
      <c r="F237" s="103" t="b">
        <v>0</v>
      </c>
      <c r="G237" s="103" t="b">
        <v>0</v>
      </c>
    </row>
    <row r="238" spans="1:7" ht="15">
      <c r="A238" s="105" t="s">
        <v>622</v>
      </c>
      <c r="B238" s="103">
        <v>3</v>
      </c>
      <c r="C238" s="107">
        <v>0.0010535869843276663</v>
      </c>
      <c r="D238" s="103" t="s">
        <v>1012</v>
      </c>
      <c r="E238" s="103" t="b">
        <v>0</v>
      </c>
      <c r="F238" s="103" t="b">
        <v>0</v>
      </c>
      <c r="G238" s="103" t="b">
        <v>0</v>
      </c>
    </row>
    <row r="239" spans="1:7" ht="15">
      <c r="A239" s="105" t="s">
        <v>623</v>
      </c>
      <c r="B239" s="103">
        <v>3</v>
      </c>
      <c r="C239" s="107">
        <v>0.0009182709553402061</v>
      </c>
      <c r="D239" s="103" t="s">
        <v>1012</v>
      </c>
      <c r="E239" s="103" t="b">
        <v>0</v>
      </c>
      <c r="F239" s="103" t="b">
        <v>0</v>
      </c>
      <c r="G239" s="103" t="b">
        <v>0</v>
      </c>
    </row>
    <row r="240" spans="1:7" ht="15">
      <c r="A240" s="105" t="s">
        <v>624</v>
      </c>
      <c r="B240" s="103">
        <v>3</v>
      </c>
      <c r="C240" s="107">
        <v>0.0009182709553402061</v>
      </c>
      <c r="D240" s="103" t="s">
        <v>1012</v>
      </c>
      <c r="E240" s="103" t="b">
        <v>0</v>
      </c>
      <c r="F240" s="103" t="b">
        <v>0</v>
      </c>
      <c r="G240" s="103" t="b">
        <v>0</v>
      </c>
    </row>
    <row r="241" spans="1:7" ht="15">
      <c r="A241" s="105" t="s">
        <v>625</v>
      </c>
      <c r="B241" s="103">
        <v>3</v>
      </c>
      <c r="C241" s="107">
        <v>0.0009182709553402061</v>
      </c>
      <c r="D241" s="103" t="s">
        <v>1012</v>
      </c>
      <c r="E241" s="103" t="b">
        <v>0</v>
      </c>
      <c r="F241" s="103" t="b">
        <v>0</v>
      </c>
      <c r="G241" s="103" t="b">
        <v>0</v>
      </c>
    </row>
    <row r="242" spans="1:7" ht="15">
      <c r="A242" s="105" t="s">
        <v>626</v>
      </c>
      <c r="B242" s="103">
        <v>3</v>
      </c>
      <c r="C242" s="107">
        <v>0.0009182709553402061</v>
      </c>
      <c r="D242" s="103" t="s">
        <v>1012</v>
      </c>
      <c r="E242" s="103" t="b">
        <v>0</v>
      </c>
      <c r="F242" s="103" t="b">
        <v>0</v>
      </c>
      <c r="G242" s="103" t="b">
        <v>0</v>
      </c>
    </row>
    <row r="243" spans="1:7" ht="15">
      <c r="A243" s="105" t="s">
        <v>627</v>
      </c>
      <c r="B243" s="103">
        <v>3</v>
      </c>
      <c r="C243" s="107">
        <v>0.0012849112637825697</v>
      </c>
      <c r="D243" s="103" t="s">
        <v>1012</v>
      </c>
      <c r="E243" s="103" t="b">
        <v>0</v>
      </c>
      <c r="F243" s="103" t="b">
        <v>0</v>
      </c>
      <c r="G243" s="103" t="b">
        <v>0</v>
      </c>
    </row>
    <row r="244" spans="1:7" ht="15">
      <c r="A244" s="105" t="s">
        <v>628</v>
      </c>
      <c r="B244" s="103">
        <v>3</v>
      </c>
      <c r="C244" s="107">
        <v>0.0009182709553402061</v>
      </c>
      <c r="D244" s="103" t="s">
        <v>1012</v>
      </c>
      <c r="E244" s="103" t="b">
        <v>0</v>
      </c>
      <c r="F244" s="103" t="b">
        <v>0</v>
      </c>
      <c r="G244" s="103" t="b">
        <v>0</v>
      </c>
    </row>
    <row r="245" spans="1:7" ht="15">
      <c r="A245" s="105" t="s">
        <v>629</v>
      </c>
      <c r="B245" s="103">
        <v>3</v>
      </c>
      <c r="C245" s="107">
        <v>0.0009182709553402061</v>
      </c>
      <c r="D245" s="103" t="s">
        <v>1012</v>
      </c>
      <c r="E245" s="103" t="b">
        <v>0</v>
      </c>
      <c r="F245" s="103" t="b">
        <v>0</v>
      </c>
      <c r="G245" s="103" t="b">
        <v>0</v>
      </c>
    </row>
    <row r="246" spans="1:7" ht="15">
      <c r="A246" s="105" t="s">
        <v>630</v>
      </c>
      <c r="B246" s="103">
        <v>3</v>
      </c>
      <c r="C246" s="107">
        <v>0.0009182709553402061</v>
      </c>
      <c r="D246" s="103" t="s">
        <v>1012</v>
      </c>
      <c r="E246" s="103" t="b">
        <v>1</v>
      </c>
      <c r="F246" s="103" t="b">
        <v>0</v>
      </c>
      <c r="G246" s="103" t="b">
        <v>0</v>
      </c>
    </row>
    <row r="247" spans="1:7" ht="15">
      <c r="A247" s="105" t="s">
        <v>631</v>
      </c>
      <c r="B247" s="103">
        <v>3</v>
      </c>
      <c r="C247" s="107">
        <v>0.0010535869843276663</v>
      </c>
      <c r="D247" s="103" t="s">
        <v>1012</v>
      </c>
      <c r="E247" s="103" t="b">
        <v>0</v>
      </c>
      <c r="F247" s="103" t="b">
        <v>0</v>
      </c>
      <c r="G247" s="103" t="b">
        <v>0</v>
      </c>
    </row>
    <row r="248" spans="1:7" ht="15">
      <c r="A248" s="105" t="s">
        <v>632</v>
      </c>
      <c r="B248" s="103">
        <v>3</v>
      </c>
      <c r="C248" s="107">
        <v>0.0009182709553402061</v>
      </c>
      <c r="D248" s="103" t="s">
        <v>1012</v>
      </c>
      <c r="E248" s="103" t="b">
        <v>0</v>
      </c>
      <c r="F248" s="103" t="b">
        <v>0</v>
      </c>
      <c r="G248" s="103" t="b">
        <v>0</v>
      </c>
    </row>
    <row r="249" spans="1:7" ht="15">
      <c r="A249" s="105" t="s">
        <v>633</v>
      </c>
      <c r="B249" s="103">
        <v>3</v>
      </c>
      <c r="C249" s="107">
        <v>0.0009182709553402061</v>
      </c>
      <c r="D249" s="103" t="s">
        <v>1012</v>
      </c>
      <c r="E249" s="103" t="b">
        <v>0</v>
      </c>
      <c r="F249" s="103" t="b">
        <v>0</v>
      </c>
      <c r="G249" s="103" t="b">
        <v>0</v>
      </c>
    </row>
    <row r="250" spans="1:7" ht="15">
      <c r="A250" s="105" t="s">
        <v>634</v>
      </c>
      <c r="B250" s="103">
        <v>3</v>
      </c>
      <c r="C250" s="107">
        <v>0.0010535869843276663</v>
      </c>
      <c r="D250" s="103" t="s">
        <v>1012</v>
      </c>
      <c r="E250" s="103" t="b">
        <v>0</v>
      </c>
      <c r="F250" s="103" t="b">
        <v>0</v>
      </c>
      <c r="G250" s="103" t="b">
        <v>0</v>
      </c>
    </row>
    <row r="251" spans="1:7" ht="15">
      <c r="A251" s="105" t="s">
        <v>635</v>
      </c>
      <c r="B251" s="103">
        <v>3</v>
      </c>
      <c r="C251" s="107">
        <v>0.0009182709553402061</v>
      </c>
      <c r="D251" s="103" t="s">
        <v>1012</v>
      </c>
      <c r="E251" s="103" t="b">
        <v>0</v>
      </c>
      <c r="F251" s="103" t="b">
        <v>0</v>
      </c>
      <c r="G251" s="103" t="b">
        <v>0</v>
      </c>
    </row>
    <row r="252" spans="1:7" ht="15">
      <c r="A252" s="105" t="s">
        <v>636</v>
      </c>
      <c r="B252" s="103">
        <v>3</v>
      </c>
      <c r="C252" s="107">
        <v>0.0009182709553402061</v>
      </c>
      <c r="D252" s="103" t="s">
        <v>1012</v>
      </c>
      <c r="E252" s="103" t="b">
        <v>0</v>
      </c>
      <c r="F252" s="103" t="b">
        <v>0</v>
      </c>
      <c r="G252" s="103" t="b">
        <v>0</v>
      </c>
    </row>
    <row r="253" spans="1:7" ht="15">
      <c r="A253" s="105" t="s">
        <v>637</v>
      </c>
      <c r="B253" s="103">
        <v>3</v>
      </c>
      <c r="C253" s="107">
        <v>0.0009182709553402061</v>
      </c>
      <c r="D253" s="103" t="s">
        <v>1012</v>
      </c>
      <c r="E253" s="103" t="b">
        <v>0</v>
      </c>
      <c r="F253" s="103" t="b">
        <v>0</v>
      </c>
      <c r="G253" s="103" t="b">
        <v>0</v>
      </c>
    </row>
    <row r="254" spans="1:7" ht="15">
      <c r="A254" s="105" t="s">
        <v>638</v>
      </c>
      <c r="B254" s="103">
        <v>3</v>
      </c>
      <c r="C254" s="107">
        <v>0.0009182709553402061</v>
      </c>
      <c r="D254" s="103" t="s">
        <v>1012</v>
      </c>
      <c r="E254" s="103" t="b">
        <v>0</v>
      </c>
      <c r="F254" s="103" t="b">
        <v>0</v>
      </c>
      <c r="G254" s="103" t="b">
        <v>0</v>
      </c>
    </row>
    <row r="255" spans="1:7" ht="15">
      <c r="A255" s="105" t="s">
        <v>639</v>
      </c>
      <c r="B255" s="103">
        <v>3</v>
      </c>
      <c r="C255" s="107">
        <v>0.0009182709553402061</v>
      </c>
      <c r="D255" s="103" t="s">
        <v>1012</v>
      </c>
      <c r="E255" s="103" t="b">
        <v>0</v>
      </c>
      <c r="F255" s="103" t="b">
        <v>0</v>
      </c>
      <c r="G255" s="103" t="b">
        <v>0</v>
      </c>
    </row>
    <row r="256" spans="1:7" ht="15">
      <c r="A256" s="105" t="s">
        <v>640</v>
      </c>
      <c r="B256" s="103">
        <v>3</v>
      </c>
      <c r="C256" s="107">
        <v>0.0010535869843276663</v>
      </c>
      <c r="D256" s="103" t="s">
        <v>1012</v>
      </c>
      <c r="E256" s="103" t="b">
        <v>0</v>
      </c>
      <c r="F256" s="103" t="b">
        <v>0</v>
      </c>
      <c r="G256" s="103" t="b">
        <v>0</v>
      </c>
    </row>
    <row r="257" spans="1:7" ht="15">
      <c r="A257" s="105" t="s">
        <v>641</v>
      </c>
      <c r="B257" s="103">
        <v>3</v>
      </c>
      <c r="C257" s="107">
        <v>0.0010535869843276663</v>
      </c>
      <c r="D257" s="103" t="s">
        <v>1012</v>
      </c>
      <c r="E257" s="103" t="b">
        <v>0</v>
      </c>
      <c r="F257" s="103" t="b">
        <v>0</v>
      </c>
      <c r="G257" s="103" t="b">
        <v>0</v>
      </c>
    </row>
    <row r="258" spans="1:7" ht="15">
      <c r="A258" s="105" t="s">
        <v>642</v>
      </c>
      <c r="B258" s="103">
        <v>3</v>
      </c>
      <c r="C258" s="107">
        <v>0.0009182709553402061</v>
      </c>
      <c r="D258" s="103" t="s">
        <v>1012</v>
      </c>
      <c r="E258" s="103" t="b">
        <v>0</v>
      </c>
      <c r="F258" s="103" t="b">
        <v>0</v>
      </c>
      <c r="G258" s="103" t="b">
        <v>0</v>
      </c>
    </row>
    <row r="259" spans="1:7" ht="15">
      <c r="A259" s="105" t="s">
        <v>643</v>
      </c>
      <c r="B259" s="103">
        <v>3</v>
      </c>
      <c r="C259" s="107">
        <v>0.0012849112637825697</v>
      </c>
      <c r="D259" s="103" t="s">
        <v>1012</v>
      </c>
      <c r="E259" s="103" t="b">
        <v>0</v>
      </c>
      <c r="F259" s="103" t="b">
        <v>0</v>
      </c>
      <c r="G259" s="103" t="b">
        <v>0</v>
      </c>
    </row>
    <row r="260" spans="1:7" ht="15">
      <c r="A260" s="105" t="s">
        <v>644</v>
      </c>
      <c r="B260" s="103">
        <v>3</v>
      </c>
      <c r="C260" s="107">
        <v>0.0010535869843276663</v>
      </c>
      <c r="D260" s="103" t="s">
        <v>1012</v>
      </c>
      <c r="E260" s="103" t="b">
        <v>0</v>
      </c>
      <c r="F260" s="103" t="b">
        <v>0</v>
      </c>
      <c r="G260" s="103" t="b">
        <v>0</v>
      </c>
    </row>
    <row r="261" spans="1:7" ht="15">
      <c r="A261" s="105" t="s">
        <v>645</v>
      </c>
      <c r="B261" s="103">
        <v>3</v>
      </c>
      <c r="C261" s="107">
        <v>0.0009182709553402061</v>
      </c>
      <c r="D261" s="103" t="s">
        <v>1012</v>
      </c>
      <c r="E261" s="103" t="b">
        <v>0</v>
      </c>
      <c r="F261" s="103" t="b">
        <v>0</v>
      </c>
      <c r="G261" s="103" t="b">
        <v>0</v>
      </c>
    </row>
    <row r="262" spans="1:7" ht="15">
      <c r="A262" s="105" t="s">
        <v>646</v>
      </c>
      <c r="B262" s="103">
        <v>3</v>
      </c>
      <c r="C262" s="107">
        <v>0.0009182709553402061</v>
      </c>
      <c r="D262" s="103" t="s">
        <v>1012</v>
      </c>
      <c r="E262" s="103" t="b">
        <v>0</v>
      </c>
      <c r="F262" s="103" t="b">
        <v>0</v>
      </c>
      <c r="G262" s="103" t="b">
        <v>0</v>
      </c>
    </row>
    <row r="263" spans="1:7" ht="15">
      <c r="A263" s="105" t="s">
        <v>647</v>
      </c>
      <c r="B263" s="103">
        <v>3</v>
      </c>
      <c r="C263" s="107">
        <v>0.0010535869843276663</v>
      </c>
      <c r="D263" s="103" t="s">
        <v>1012</v>
      </c>
      <c r="E263" s="103" t="b">
        <v>0</v>
      </c>
      <c r="F263" s="103" t="b">
        <v>0</v>
      </c>
      <c r="G263" s="103" t="b">
        <v>0</v>
      </c>
    </row>
    <row r="264" spans="1:7" ht="15">
      <c r="A264" s="105" t="s">
        <v>648</v>
      </c>
      <c r="B264" s="103">
        <v>3</v>
      </c>
      <c r="C264" s="107">
        <v>0.0009182709553402061</v>
      </c>
      <c r="D264" s="103" t="s">
        <v>1012</v>
      </c>
      <c r="E264" s="103" t="b">
        <v>0</v>
      </c>
      <c r="F264" s="103" t="b">
        <v>0</v>
      </c>
      <c r="G264" s="103" t="b">
        <v>0</v>
      </c>
    </row>
    <row r="265" spans="1:7" ht="15">
      <c r="A265" s="105" t="s">
        <v>649</v>
      </c>
      <c r="B265" s="103">
        <v>3</v>
      </c>
      <c r="C265" s="107">
        <v>0.0010535869843276663</v>
      </c>
      <c r="D265" s="103" t="s">
        <v>1012</v>
      </c>
      <c r="E265" s="103" t="b">
        <v>0</v>
      </c>
      <c r="F265" s="103" t="b">
        <v>1</v>
      </c>
      <c r="G265" s="103" t="b">
        <v>0</v>
      </c>
    </row>
    <row r="266" spans="1:7" ht="15">
      <c r="A266" s="105" t="s">
        <v>650</v>
      </c>
      <c r="B266" s="103">
        <v>3</v>
      </c>
      <c r="C266" s="107">
        <v>0.0009182709553402061</v>
      </c>
      <c r="D266" s="103" t="s">
        <v>1012</v>
      </c>
      <c r="E266" s="103" t="b">
        <v>0</v>
      </c>
      <c r="F266" s="103" t="b">
        <v>0</v>
      </c>
      <c r="G266" s="103" t="b">
        <v>0</v>
      </c>
    </row>
    <row r="267" spans="1:7" ht="15">
      <c r="A267" s="105" t="s">
        <v>651</v>
      </c>
      <c r="B267" s="103">
        <v>3</v>
      </c>
      <c r="C267" s="107">
        <v>0.0009182709553402061</v>
      </c>
      <c r="D267" s="103" t="s">
        <v>1012</v>
      </c>
      <c r="E267" s="103" t="b">
        <v>0</v>
      </c>
      <c r="F267" s="103" t="b">
        <v>0</v>
      </c>
      <c r="G267" s="103" t="b">
        <v>0</v>
      </c>
    </row>
    <row r="268" spans="1:7" ht="15">
      <c r="A268" s="105" t="s">
        <v>652</v>
      </c>
      <c r="B268" s="103">
        <v>3</v>
      </c>
      <c r="C268" s="107">
        <v>0.0009182709553402061</v>
      </c>
      <c r="D268" s="103" t="s">
        <v>1012</v>
      </c>
      <c r="E268" s="103" t="b">
        <v>0</v>
      </c>
      <c r="F268" s="103" t="b">
        <v>0</v>
      </c>
      <c r="G268" s="103" t="b">
        <v>0</v>
      </c>
    </row>
    <row r="269" spans="1:7" ht="15">
      <c r="A269" s="105" t="s">
        <v>653</v>
      </c>
      <c r="B269" s="103">
        <v>3</v>
      </c>
      <c r="C269" s="107">
        <v>0.0009182709553402061</v>
      </c>
      <c r="D269" s="103" t="s">
        <v>1012</v>
      </c>
      <c r="E269" s="103" t="b">
        <v>0</v>
      </c>
      <c r="F269" s="103" t="b">
        <v>0</v>
      </c>
      <c r="G269" s="103" t="b">
        <v>0</v>
      </c>
    </row>
    <row r="270" spans="1:7" ht="15">
      <c r="A270" s="105" t="s">
        <v>654</v>
      </c>
      <c r="B270" s="103">
        <v>3</v>
      </c>
      <c r="C270" s="107">
        <v>0.0010535869843276663</v>
      </c>
      <c r="D270" s="103" t="s">
        <v>1012</v>
      </c>
      <c r="E270" s="103" t="b">
        <v>0</v>
      </c>
      <c r="F270" s="103" t="b">
        <v>0</v>
      </c>
      <c r="G270" s="103" t="b">
        <v>0</v>
      </c>
    </row>
    <row r="271" spans="1:7" ht="15">
      <c r="A271" s="105" t="s">
        <v>655</v>
      </c>
      <c r="B271" s="103">
        <v>3</v>
      </c>
      <c r="C271" s="107">
        <v>0.0010535869843276663</v>
      </c>
      <c r="D271" s="103" t="s">
        <v>1012</v>
      </c>
      <c r="E271" s="103" t="b">
        <v>0</v>
      </c>
      <c r="F271" s="103" t="b">
        <v>0</v>
      </c>
      <c r="G271" s="103" t="b">
        <v>0</v>
      </c>
    </row>
    <row r="272" spans="1:7" ht="15">
      <c r="A272" s="105" t="s">
        <v>656</v>
      </c>
      <c r="B272" s="103">
        <v>3</v>
      </c>
      <c r="C272" s="107">
        <v>0.0009182709553402061</v>
      </c>
      <c r="D272" s="103" t="s">
        <v>1012</v>
      </c>
      <c r="E272" s="103" t="b">
        <v>0</v>
      </c>
      <c r="F272" s="103" t="b">
        <v>0</v>
      </c>
      <c r="G272" s="103" t="b">
        <v>0</v>
      </c>
    </row>
    <row r="273" spans="1:7" ht="15">
      <c r="A273" s="105" t="s">
        <v>657</v>
      </c>
      <c r="B273" s="103">
        <v>3</v>
      </c>
      <c r="C273" s="107">
        <v>0.0010535869843276663</v>
      </c>
      <c r="D273" s="103" t="s">
        <v>1012</v>
      </c>
      <c r="E273" s="103" t="b">
        <v>0</v>
      </c>
      <c r="F273" s="103" t="b">
        <v>0</v>
      </c>
      <c r="G273" s="103" t="b">
        <v>0</v>
      </c>
    </row>
    <row r="274" spans="1:7" ht="15">
      <c r="A274" s="105" t="s">
        <v>658</v>
      </c>
      <c r="B274" s="103">
        <v>3</v>
      </c>
      <c r="C274" s="107">
        <v>0.0009182709553402061</v>
      </c>
      <c r="D274" s="103" t="s">
        <v>1012</v>
      </c>
      <c r="E274" s="103" t="b">
        <v>0</v>
      </c>
      <c r="F274" s="103" t="b">
        <v>0</v>
      </c>
      <c r="G274" s="103" t="b">
        <v>0</v>
      </c>
    </row>
    <row r="275" spans="1:7" ht="15">
      <c r="A275" s="105" t="s">
        <v>659</v>
      </c>
      <c r="B275" s="103">
        <v>3</v>
      </c>
      <c r="C275" s="107">
        <v>0.0009182709553402061</v>
      </c>
      <c r="D275" s="103" t="s">
        <v>1012</v>
      </c>
      <c r="E275" s="103" t="b">
        <v>0</v>
      </c>
      <c r="F275" s="103" t="b">
        <v>0</v>
      </c>
      <c r="G275" s="103" t="b">
        <v>0</v>
      </c>
    </row>
    <row r="276" spans="1:7" ht="15">
      <c r="A276" s="105" t="s">
        <v>660</v>
      </c>
      <c r="B276" s="103">
        <v>3</v>
      </c>
      <c r="C276" s="107">
        <v>0.0009182709553402061</v>
      </c>
      <c r="D276" s="103" t="s">
        <v>1012</v>
      </c>
      <c r="E276" s="103" t="b">
        <v>0</v>
      </c>
      <c r="F276" s="103" t="b">
        <v>0</v>
      </c>
      <c r="G276" s="103" t="b">
        <v>0</v>
      </c>
    </row>
    <row r="277" spans="1:7" ht="15">
      <c r="A277" s="105" t="s">
        <v>661</v>
      </c>
      <c r="B277" s="103">
        <v>3</v>
      </c>
      <c r="C277" s="107">
        <v>0.0009182709553402061</v>
      </c>
      <c r="D277" s="103" t="s">
        <v>1012</v>
      </c>
      <c r="E277" s="103" t="b">
        <v>0</v>
      </c>
      <c r="F277" s="103" t="b">
        <v>0</v>
      </c>
      <c r="G277" s="103" t="b">
        <v>0</v>
      </c>
    </row>
    <row r="278" spans="1:7" ht="15">
      <c r="A278" s="105" t="s">
        <v>662</v>
      </c>
      <c r="B278" s="103">
        <v>3</v>
      </c>
      <c r="C278" s="107">
        <v>0.0010535869843276663</v>
      </c>
      <c r="D278" s="103" t="s">
        <v>1012</v>
      </c>
      <c r="E278" s="103" t="b">
        <v>0</v>
      </c>
      <c r="F278" s="103" t="b">
        <v>0</v>
      </c>
      <c r="G278" s="103" t="b">
        <v>0</v>
      </c>
    </row>
    <row r="279" spans="1:7" ht="15">
      <c r="A279" s="105" t="s">
        <v>663</v>
      </c>
      <c r="B279" s="103">
        <v>3</v>
      </c>
      <c r="C279" s="107">
        <v>0.0009182709553402061</v>
      </c>
      <c r="D279" s="103" t="s">
        <v>1012</v>
      </c>
      <c r="E279" s="103" t="b">
        <v>0</v>
      </c>
      <c r="F279" s="103" t="b">
        <v>0</v>
      </c>
      <c r="G279" s="103" t="b">
        <v>0</v>
      </c>
    </row>
    <row r="280" spans="1:7" ht="15">
      <c r="A280" s="105" t="s">
        <v>664</v>
      </c>
      <c r="B280" s="103">
        <v>3</v>
      </c>
      <c r="C280" s="107">
        <v>0.0009182709553402061</v>
      </c>
      <c r="D280" s="103" t="s">
        <v>1012</v>
      </c>
      <c r="E280" s="103" t="b">
        <v>0</v>
      </c>
      <c r="F280" s="103" t="b">
        <v>0</v>
      </c>
      <c r="G280" s="103" t="b">
        <v>0</v>
      </c>
    </row>
    <row r="281" spans="1:7" ht="15">
      <c r="A281" s="105" t="s">
        <v>665</v>
      </c>
      <c r="B281" s="103">
        <v>3</v>
      </c>
      <c r="C281" s="107">
        <v>0.0009182709553402061</v>
      </c>
      <c r="D281" s="103" t="s">
        <v>1012</v>
      </c>
      <c r="E281" s="103" t="b">
        <v>0</v>
      </c>
      <c r="F281" s="103" t="b">
        <v>0</v>
      </c>
      <c r="G281" s="103" t="b">
        <v>0</v>
      </c>
    </row>
    <row r="282" spans="1:7" ht="15">
      <c r="A282" s="105" t="s">
        <v>666</v>
      </c>
      <c r="B282" s="103">
        <v>3</v>
      </c>
      <c r="C282" s="107">
        <v>0.0010535869843276663</v>
      </c>
      <c r="D282" s="103" t="s">
        <v>1012</v>
      </c>
      <c r="E282" s="103" t="b">
        <v>0</v>
      </c>
      <c r="F282" s="103" t="b">
        <v>0</v>
      </c>
      <c r="G282" s="103" t="b">
        <v>0</v>
      </c>
    </row>
    <row r="283" spans="1:7" ht="15">
      <c r="A283" s="105" t="s">
        <v>667</v>
      </c>
      <c r="B283" s="103">
        <v>3</v>
      </c>
      <c r="C283" s="107">
        <v>0.0010535869843276663</v>
      </c>
      <c r="D283" s="103" t="s">
        <v>1012</v>
      </c>
      <c r="E283" s="103" t="b">
        <v>0</v>
      </c>
      <c r="F283" s="103" t="b">
        <v>0</v>
      </c>
      <c r="G283" s="103" t="b">
        <v>0</v>
      </c>
    </row>
    <row r="284" spans="1:7" ht="15">
      <c r="A284" s="105" t="s">
        <v>668</v>
      </c>
      <c r="B284" s="103">
        <v>3</v>
      </c>
      <c r="C284" s="107">
        <v>0.0010535869843276663</v>
      </c>
      <c r="D284" s="103" t="s">
        <v>1012</v>
      </c>
      <c r="E284" s="103" t="b">
        <v>0</v>
      </c>
      <c r="F284" s="103" t="b">
        <v>0</v>
      </c>
      <c r="G284" s="103" t="b">
        <v>0</v>
      </c>
    </row>
    <row r="285" spans="1:7" ht="15">
      <c r="A285" s="105" t="s">
        <v>669</v>
      </c>
      <c r="B285" s="103">
        <v>3</v>
      </c>
      <c r="C285" s="107">
        <v>0.0009182709553402061</v>
      </c>
      <c r="D285" s="103" t="s">
        <v>1012</v>
      </c>
      <c r="E285" s="103" t="b">
        <v>0</v>
      </c>
      <c r="F285" s="103" t="b">
        <v>0</v>
      </c>
      <c r="G285" s="103" t="b">
        <v>0</v>
      </c>
    </row>
    <row r="286" spans="1:7" ht="15">
      <c r="A286" s="105" t="s">
        <v>670</v>
      </c>
      <c r="B286" s="103">
        <v>3</v>
      </c>
      <c r="C286" s="107">
        <v>0.0010535869843276663</v>
      </c>
      <c r="D286" s="103" t="s">
        <v>1012</v>
      </c>
      <c r="E286" s="103" t="b">
        <v>0</v>
      </c>
      <c r="F286" s="103" t="b">
        <v>0</v>
      </c>
      <c r="G286" s="103" t="b">
        <v>0</v>
      </c>
    </row>
    <row r="287" spans="1:7" ht="15">
      <c r="A287" s="105" t="s">
        <v>671</v>
      </c>
      <c r="B287" s="103">
        <v>3</v>
      </c>
      <c r="C287" s="107">
        <v>0.0010535869843276663</v>
      </c>
      <c r="D287" s="103" t="s">
        <v>1012</v>
      </c>
      <c r="E287" s="103" t="b">
        <v>0</v>
      </c>
      <c r="F287" s="103" t="b">
        <v>0</v>
      </c>
      <c r="G287" s="103" t="b">
        <v>0</v>
      </c>
    </row>
    <row r="288" spans="1:7" ht="15">
      <c r="A288" s="105" t="s">
        <v>672</v>
      </c>
      <c r="B288" s="103">
        <v>3</v>
      </c>
      <c r="C288" s="107">
        <v>0.0009182709553402061</v>
      </c>
      <c r="D288" s="103" t="s">
        <v>1012</v>
      </c>
      <c r="E288" s="103" t="b">
        <v>1</v>
      </c>
      <c r="F288" s="103" t="b">
        <v>0</v>
      </c>
      <c r="G288" s="103" t="b">
        <v>0</v>
      </c>
    </row>
    <row r="289" spans="1:7" ht="15">
      <c r="A289" s="105" t="s">
        <v>673</v>
      </c>
      <c r="B289" s="103">
        <v>3</v>
      </c>
      <c r="C289" s="107">
        <v>0.0010535869843276663</v>
      </c>
      <c r="D289" s="103" t="s">
        <v>1012</v>
      </c>
      <c r="E289" s="103" t="b">
        <v>0</v>
      </c>
      <c r="F289" s="103" t="b">
        <v>0</v>
      </c>
      <c r="G289" s="103" t="b">
        <v>0</v>
      </c>
    </row>
    <row r="290" spans="1:7" ht="15">
      <c r="A290" s="105" t="s">
        <v>674</v>
      </c>
      <c r="B290" s="103">
        <v>3</v>
      </c>
      <c r="C290" s="107">
        <v>0.0009182709553402061</v>
      </c>
      <c r="D290" s="103" t="s">
        <v>1012</v>
      </c>
      <c r="E290" s="103" t="b">
        <v>0</v>
      </c>
      <c r="F290" s="103" t="b">
        <v>0</v>
      </c>
      <c r="G290" s="103" t="b">
        <v>0</v>
      </c>
    </row>
    <row r="291" spans="1:7" ht="15">
      <c r="A291" s="105" t="s">
        <v>675</v>
      </c>
      <c r="B291" s="103">
        <v>3</v>
      </c>
      <c r="C291" s="107">
        <v>0.0012849112637825697</v>
      </c>
      <c r="D291" s="103" t="s">
        <v>1012</v>
      </c>
      <c r="E291" s="103" t="b">
        <v>0</v>
      </c>
      <c r="F291" s="103" t="b">
        <v>0</v>
      </c>
      <c r="G291" s="103" t="b">
        <v>0</v>
      </c>
    </row>
    <row r="292" spans="1:7" ht="15">
      <c r="A292" s="105" t="s">
        <v>676</v>
      </c>
      <c r="B292" s="103">
        <v>3</v>
      </c>
      <c r="C292" s="107">
        <v>0.0009182709553402061</v>
      </c>
      <c r="D292" s="103" t="s">
        <v>1012</v>
      </c>
      <c r="E292" s="103" t="b">
        <v>0</v>
      </c>
      <c r="F292" s="103" t="b">
        <v>0</v>
      </c>
      <c r="G292" s="103" t="b">
        <v>0</v>
      </c>
    </row>
    <row r="293" spans="1:7" ht="15">
      <c r="A293" s="105" t="s">
        <v>677</v>
      </c>
      <c r="B293" s="103">
        <v>3</v>
      </c>
      <c r="C293" s="107">
        <v>0.0010535869843276663</v>
      </c>
      <c r="D293" s="103" t="s">
        <v>1012</v>
      </c>
      <c r="E293" s="103" t="b">
        <v>0</v>
      </c>
      <c r="F293" s="103" t="b">
        <v>0</v>
      </c>
      <c r="G293" s="103" t="b">
        <v>0</v>
      </c>
    </row>
    <row r="294" spans="1:7" ht="15">
      <c r="A294" s="105" t="s">
        <v>678</v>
      </c>
      <c r="B294" s="103">
        <v>3</v>
      </c>
      <c r="C294" s="107">
        <v>0.0009182709553402061</v>
      </c>
      <c r="D294" s="103" t="s">
        <v>1012</v>
      </c>
      <c r="E294" s="103" t="b">
        <v>0</v>
      </c>
      <c r="F294" s="103" t="b">
        <v>0</v>
      </c>
      <c r="G294" s="103" t="b">
        <v>0</v>
      </c>
    </row>
    <row r="295" spans="1:7" ht="15">
      <c r="A295" s="105" t="s">
        <v>679</v>
      </c>
      <c r="B295" s="103">
        <v>3</v>
      </c>
      <c r="C295" s="107">
        <v>0.0010535869843276663</v>
      </c>
      <c r="D295" s="103" t="s">
        <v>1012</v>
      </c>
      <c r="E295" s="103" t="b">
        <v>0</v>
      </c>
      <c r="F295" s="103" t="b">
        <v>0</v>
      </c>
      <c r="G295" s="103" t="b">
        <v>0</v>
      </c>
    </row>
    <row r="296" spans="1:7" ht="15">
      <c r="A296" s="105" t="s">
        <v>680</v>
      </c>
      <c r="B296" s="103">
        <v>3</v>
      </c>
      <c r="C296" s="107">
        <v>0.0009182709553402061</v>
      </c>
      <c r="D296" s="103" t="s">
        <v>1012</v>
      </c>
      <c r="E296" s="103" t="b">
        <v>0</v>
      </c>
      <c r="F296" s="103" t="b">
        <v>0</v>
      </c>
      <c r="G296" s="103" t="b">
        <v>0</v>
      </c>
    </row>
    <row r="297" spans="1:7" ht="15">
      <c r="A297" s="105" t="s">
        <v>681</v>
      </c>
      <c r="B297" s="103">
        <v>3</v>
      </c>
      <c r="C297" s="107">
        <v>0.0009182709553402061</v>
      </c>
      <c r="D297" s="103" t="s">
        <v>1012</v>
      </c>
      <c r="E297" s="103" t="b">
        <v>0</v>
      </c>
      <c r="F297" s="103" t="b">
        <v>0</v>
      </c>
      <c r="G297" s="103" t="b">
        <v>0</v>
      </c>
    </row>
    <row r="298" spans="1:7" ht="15">
      <c r="A298" s="105" t="s">
        <v>682</v>
      </c>
      <c r="B298" s="103">
        <v>3</v>
      </c>
      <c r="C298" s="107">
        <v>0.0010535869843276663</v>
      </c>
      <c r="D298" s="103" t="s">
        <v>1012</v>
      </c>
      <c r="E298" s="103" t="b">
        <v>0</v>
      </c>
      <c r="F298" s="103" t="b">
        <v>0</v>
      </c>
      <c r="G298" s="103" t="b">
        <v>0</v>
      </c>
    </row>
    <row r="299" spans="1:7" ht="15">
      <c r="A299" s="105" t="s">
        <v>683</v>
      </c>
      <c r="B299" s="103">
        <v>3</v>
      </c>
      <c r="C299" s="107">
        <v>0.0010535869843276663</v>
      </c>
      <c r="D299" s="103" t="s">
        <v>1012</v>
      </c>
      <c r="E299" s="103" t="b">
        <v>0</v>
      </c>
      <c r="F299" s="103" t="b">
        <v>0</v>
      </c>
      <c r="G299" s="103" t="b">
        <v>0</v>
      </c>
    </row>
    <row r="300" spans="1:7" ht="15">
      <c r="A300" s="105" t="s">
        <v>684</v>
      </c>
      <c r="B300" s="103">
        <v>3</v>
      </c>
      <c r="C300" s="107">
        <v>0.0009182709553402061</v>
      </c>
      <c r="D300" s="103" t="s">
        <v>1012</v>
      </c>
      <c r="E300" s="103" t="b">
        <v>0</v>
      </c>
      <c r="F300" s="103" t="b">
        <v>0</v>
      </c>
      <c r="G300" s="103" t="b">
        <v>0</v>
      </c>
    </row>
    <row r="301" spans="1:7" ht="15">
      <c r="A301" s="105" t="s">
        <v>685</v>
      </c>
      <c r="B301" s="103">
        <v>3</v>
      </c>
      <c r="C301" s="107">
        <v>0.0009182709553402061</v>
      </c>
      <c r="D301" s="103" t="s">
        <v>1012</v>
      </c>
      <c r="E301" s="103" t="b">
        <v>0</v>
      </c>
      <c r="F301" s="103" t="b">
        <v>0</v>
      </c>
      <c r="G301" s="103" t="b">
        <v>0</v>
      </c>
    </row>
    <row r="302" spans="1:7" ht="15">
      <c r="A302" s="105" t="s">
        <v>686</v>
      </c>
      <c r="B302" s="103">
        <v>3</v>
      </c>
      <c r="C302" s="107">
        <v>0.0010535869843276663</v>
      </c>
      <c r="D302" s="103" t="s">
        <v>1012</v>
      </c>
      <c r="E302" s="103" t="b">
        <v>0</v>
      </c>
      <c r="F302" s="103" t="b">
        <v>0</v>
      </c>
      <c r="G302" s="103" t="b">
        <v>0</v>
      </c>
    </row>
    <row r="303" spans="1:7" ht="15">
      <c r="A303" s="105" t="s">
        <v>687</v>
      </c>
      <c r="B303" s="103">
        <v>3</v>
      </c>
      <c r="C303" s="107">
        <v>0.0009182709553402061</v>
      </c>
      <c r="D303" s="103" t="s">
        <v>1012</v>
      </c>
      <c r="E303" s="103" t="b">
        <v>0</v>
      </c>
      <c r="F303" s="103" t="b">
        <v>1</v>
      </c>
      <c r="G303" s="103" t="b">
        <v>0</v>
      </c>
    </row>
    <row r="304" spans="1:7" ht="15">
      <c r="A304" s="105" t="s">
        <v>688</v>
      </c>
      <c r="B304" s="103">
        <v>3</v>
      </c>
      <c r="C304" s="107">
        <v>0.0012849112637825697</v>
      </c>
      <c r="D304" s="103" t="s">
        <v>1012</v>
      </c>
      <c r="E304" s="103" t="b">
        <v>0</v>
      </c>
      <c r="F304" s="103" t="b">
        <v>0</v>
      </c>
      <c r="G304" s="103" t="b">
        <v>0</v>
      </c>
    </row>
    <row r="305" spans="1:7" ht="15">
      <c r="A305" s="105" t="s">
        <v>689</v>
      </c>
      <c r="B305" s="103">
        <v>3</v>
      </c>
      <c r="C305" s="107">
        <v>0.0010535869843276663</v>
      </c>
      <c r="D305" s="103" t="s">
        <v>1012</v>
      </c>
      <c r="E305" s="103" t="b">
        <v>0</v>
      </c>
      <c r="F305" s="103" t="b">
        <v>0</v>
      </c>
      <c r="G305" s="103" t="b">
        <v>0</v>
      </c>
    </row>
    <row r="306" spans="1:7" ht="15">
      <c r="A306" s="105" t="s">
        <v>690</v>
      </c>
      <c r="B306" s="103">
        <v>3</v>
      </c>
      <c r="C306" s="107">
        <v>0.0010535869843276663</v>
      </c>
      <c r="D306" s="103" t="s">
        <v>1012</v>
      </c>
      <c r="E306" s="103" t="b">
        <v>0</v>
      </c>
      <c r="F306" s="103" t="b">
        <v>0</v>
      </c>
      <c r="G306" s="103" t="b">
        <v>0</v>
      </c>
    </row>
    <row r="307" spans="1:7" ht="15">
      <c r="A307" s="105" t="s">
        <v>691</v>
      </c>
      <c r="B307" s="103">
        <v>3</v>
      </c>
      <c r="C307" s="107">
        <v>0.0009182709553402061</v>
      </c>
      <c r="D307" s="103" t="s">
        <v>1012</v>
      </c>
      <c r="E307" s="103" t="b">
        <v>0</v>
      </c>
      <c r="F307" s="103" t="b">
        <v>0</v>
      </c>
      <c r="G307" s="103" t="b">
        <v>0</v>
      </c>
    </row>
    <row r="308" spans="1:7" ht="15">
      <c r="A308" s="105" t="s">
        <v>692</v>
      </c>
      <c r="B308" s="103">
        <v>3</v>
      </c>
      <c r="C308" s="107">
        <v>0.0009182709553402061</v>
      </c>
      <c r="D308" s="103" t="s">
        <v>1012</v>
      </c>
      <c r="E308" s="103" t="b">
        <v>0</v>
      </c>
      <c r="F308" s="103" t="b">
        <v>0</v>
      </c>
      <c r="G308" s="103" t="b">
        <v>0</v>
      </c>
    </row>
    <row r="309" spans="1:7" ht="15">
      <c r="A309" s="105" t="s">
        <v>693</v>
      </c>
      <c r="B309" s="103">
        <v>3</v>
      </c>
      <c r="C309" s="107">
        <v>0.0009182709553402061</v>
      </c>
      <c r="D309" s="103" t="s">
        <v>1012</v>
      </c>
      <c r="E309" s="103" t="b">
        <v>0</v>
      </c>
      <c r="F309" s="103" t="b">
        <v>0</v>
      </c>
      <c r="G309" s="103" t="b">
        <v>0</v>
      </c>
    </row>
    <row r="310" spans="1:7" ht="15">
      <c r="A310" s="105" t="s">
        <v>694</v>
      </c>
      <c r="B310" s="103">
        <v>3</v>
      </c>
      <c r="C310" s="107">
        <v>0.0012849112637825697</v>
      </c>
      <c r="D310" s="103" t="s">
        <v>1012</v>
      </c>
      <c r="E310" s="103" t="b">
        <v>0</v>
      </c>
      <c r="F310" s="103" t="b">
        <v>0</v>
      </c>
      <c r="G310" s="103" t="b">
        <v>0</v>
      </c>
    </row>
    <row r="311" spans="1:7" ht="15">
      <c r="A311" s="105" t="s">
        <v>695</v>
      </c>
      <c r="B311" s="103">
        <v>3</v>
      </c>
      <c r="C311" s="107">
        <v>0.0012849112637825697</v>
      </c>
      <c r="D311" s="103" t="s">
        <v>1012</v>
      </c>
      <c r="E311" s="103" t="b">
        <v>0</v>
      </c>
      <c r="F311" s="103" t="b">
        <v>0</v>
      </c>
      <c r="G311" s="103" t="b">
        <v>0</v>
      </c>
    </row>
    <row r="312" spans="1:7" ht="15">
      <c r="A312" s="105" t="s">
        <v>696</v>
      </c>
      <c r="B312" s="103">
        <v>3</v>
      </c>
      <c r="C312" s="107">
        <v>0.0010535869843276663</v>
      </c>
      <c r="D312" s="103" t="s">
        <v>1012</v>
      </c>
      <c r="E312" s="103" t="b">
        <v>0</v>
      </c>
      <c r="F312" s="103" t="b">
        <v>0</v>
      </c>
      <c r="G312" s="103" t="b">
        <v>0</v>
      </c>
    </row>
    <row r="313" spans="1:7" ht="15">
      <c r="A313" s="105" t="s">
        <v>697</v>
      </c>
      <c r="B313" s="103">
        <v>3</v>
      </c>
      <c r="C313" s="107">
        <v>0.0010535869843276663</v>
      </c>
      <c r="D313" s="103" t="s">
        <v>1012</v>
      </c>
      <c r="E313" s="103" t="b">
        <v>0</v>
      </c>
      <c r="F313" s="103" t="b">
        <v>0</v>
      </c>
      <c r="G313" s="103" t="b">
        <v>0</v>
      </c>
    </row>
    <row r="314" spans="1:7" ht="15">
      <c r="A314" s="105" t="s">
        <v>698</v>
      </c>
      <c r="B314" s="103">
        <v>3</v>
      </c>
      <c r="C314" s="107">
        <v>0.0010535869843276663</v>
      </c>
      <c r="D314" s="103" t="s">
        <v>1012</v>
      </c>
      <c r="E314" s="103" t="b">
        <v>0</v>
      </c>
      <c r="F314" s="103" t="b">
        <v>0</v>
      </c>
      <c r="G314" s="103" t="b">
        <v>0</v>
      </c>
    </row>
    <row r="315" spans="1:7" ht="15">
      <c r="A315" s="105" t="s">
        <v>699</v>
      </c>
      <c r="B315" s="103">
        <v>3</v>
      </c>
      <c r="C315" s="107">
        <v>0.0009182709553402061</v>
      </c>
      <c r="D315" s="103" t="s">
        <v>1012</v>
      </c>
      <c r="E315" s="103" t="b">
        <v>0</v>
      </c>
      <c r="F315" s="103" t="b">
        <v>0</v>
      </c>
      <c r="G315" s="103" t="b">
        <v>0</v>
      </c>
    </row>
    <row r="316" spans="1:7" ht="15">
      <c r="A316" s="105" t="s">
        <v>700</v>
      </c>
      <c r="B316" s="103">
        <v>3</v>
      </c>
      <c r="C316" s="107">
        <v>0.0010535869843276663</v>
      </c>
      <c r="D316" s="103" t="s">
        <v>1012</v>
      </c>
      <c r="E316" s="103" t="b">
        <v>1</v>
      </c>
      <c r="F316" s="103" t="b">
        <v>0</v>
      </c>
      <c r="G316" s="103" t="b">
        <v>0</v>
      </c>
    </row>
    <row r="317" spans="1:7" ht="15">
      <c r="A317" s="105" t="s">
        <v>701</v>
      </c>
      <c r="B317" s="103">
        <v>3</v>
      </c>
      <c r="C317" s="107">
        <v>0.0010535869843276663</v>
      </c>
      <c r="D317" s="103" t="s">
        <v>1012</v>
      </c>
      <c r="E317" s="103" t="b">
        <v>1</v>
      </c>
      <c r="F317" s="103" t="b">
        <v>0</v>
      </c>
      <c r="G317" s="103" t="b">
        <v>0</v>
      </c>
    </row>
    <row r="318" spans="1:7" ht="15">
      <c r="A318" s="105" t="s">
        <v>702</v>
      </c>
      <c r="B318" s="103">
        <v>3</v>
      </c>
      <c r="C318" s="107">
        <v>0.0009182709553402061</v>
      </c>
      <c r="D318" s="103" t="s">
        <v>1012</v>
      </c>
      <c r="E318" s="103" t="b">
        <v>0</v>
      </c>
      <c r="F318" s="103" t="b">
        <v>0</v>
      </c>
      <c r="G318" s="103" t="b">
        <v>0</v>
      </c>
    </row>
    <row r="319" spans="1:7" ht="15">
      <c r="A319" s="105" t="s">
        <v>703</v>
      </c>
      <c r="B319" s="103">
        <v>3</v>
      </c>
      <c r="C319" s="107">
        <v>0.0010535869843276663</v>
      </c>
      <c r="D319" s="103" t="s">
        <v>1012</v>
      </c>
      <c r="E319" s="103" t="b">
        <v>0</v>
      </c>
      <c r="F319" s="103" t="b">
        <v>0</v>
      </c>
      <c r="G319" s="103" t="b">
        <v>0</v>
      </c>
    </row>
    <row r="320" spans="1:7" ht="15">
      <c r="A320" s="105" t="s">
        <v>704</v>
      </c>
      <c r="B320" s="103">
        <v>3</v>
      </c>
      <c r="C320" s="107">
        <v>0.0012849112637825697</v>
      </c>
      <c r="D320" s="103" t="s">
        <v>1012</v>
      </c>
      <c r="E320" s="103" t="b">
        <v>0</v>
      </c>
      <c r="F320" s="103" t="b">
        <v>0</v>
      </c>
      <c r="G320" s="103" t="b">
        <v>0</v>
      </c>
    </row>
    <row r="321" spans="1:7" ht="15">
      <c r="A321" s="105" t="s">
        <v>705</v>
      </c>
      <c r="B321" s="103">
        <v>3</v>
      </c>
      <c r="C321" s="107">
        <v>0.0012849112637825697</v>
      </c>
      <c r="D321" s="103" t="s">
        <v>1012</v>
      </c>
      <c r="E321" s="103" t="b">
        <v>0</v>
      </c>
      <c r="F321" s="103" t="b">
        <v>0</v>
      </c>
      <c r="G321" s="103" t="b">
        <v>0</v>
      </c>
    </row>
    <row r="322" spans="1:7" ht="15">
      <c r="A322" s="105" t="s">
        <v>706</v>
      </c>
      <c r="B322" s="103">
        <v>3</v>
      </c>
      <c r="C322" s="107">
        <v>0.0010535869843276663</v>
      </c>
      <c r="D322" s="103" t="s">
        <v>1012</v>
      </c>
      <c r="E322" s="103" t="b">
        <v>0</v>
      </c>
      <c r="F322" s="103" t="b">
        <v>0</v>
      </c>
      <c r="G322" s="103" t="b">
        <v>0</v>
      </c>
    </row>
    <row r="323" spans="1:7" ht="15">
      <c r="A323" s="105" t="s">
        <v>707</v>
      </c>
      <c r="B323" s="103">
        <v>3</v>
      </c>
      <c r="C323" s="107">
        <v>0.0010535869843276663</v>
      </c>
      <c r="D323" s="103" t="s">
        <v>1012</v>
      </c>
      <c r="E323" s="103" t="b">
        <v>0</v>
      </c>
      <c r="F323" s="103" t="b">
        <v>0</v>
      </c>
      <c r="G323" s="103" t="b">
        <v>0</v>
      </c>
    </row>
    <row r="324" spans="1:7" ht="15">
      <c r="A324" s="105" t="s">
        <v>708</v>
      </c>
      <c r="B324" s="103">
        <v>3</v>
      </c>
      <c r="C324" s="107">
        <v>0.0010535869843276663</v>
      </c>
      <c r="D324" s="103" t="s">
        <v>1012</v>
      </c>
      <c r="E324" s="103" t="b">
        <v>0</v>
      </c>
      <c r="F324" s="103" t="b">
        <v>0</v>
      </c>
      <c r="G324" s="103" t="b">
        <v>0</v>
      </c>
    </row>
    <row r="325" spans="1:7" ht="15">
      <c r="A325" s="105" t="s">
        <v>709</v>
      </c>
      <c r="B325" s="103">
        <v>3</v>
      </c>
      <c r="C325" s="107">
        <v>0.0010535869843276663</v>
      </c>
      <c r="D325" s="103" t="s">
        <v>1012</v>
      </c>
      <c r="E325" s="103" t="b">
        <v>0</v>
      </c>
      <c r="F325" s="103" t="b">
        <v>0</v>
      </c>
      <c r="G325" s="103" t="b">
        <v>0</v>
      </c>
    </row>
    <row r="326" spans="1:7" ht="15">
      <c r="A326" s="105" t="s">
        <v>710</v>
      </c>
      <c r="B326" s="103">
        <v>3</v>
      </c>
      <c r="C326" s="107">
        <v>0.0009182709553402061</v>
      </c>
      <c r="D326" s="103" t="s">
        <v>1012</v>
      </c>
      <c r="E326" s="103" t="b">
        <v>0</v>
      </c>
      <c r="F326" s="103" t="b">
        <v>0</v>
      </c>
      <c r="G326" s="103" t="b">
        <v>0</v>
      </c>
    </row>
    <row r="327" spans="1:7" ht="15">
      <c r="A327" s="105" t="s">
        <v>711</v>
      </c>
      <c r="B327" s="103">
        <v>3</v>
      </c>
      <c r="C327" s="107">
        <v>0.0009182709553402061</v>
      </c>
      <c r="D327" s="103" t="s">
        <v>1012</v>
      </c>
      <c r="E327" s="103" t="b">
        <v>0</v>
      </c>
      <c r="F327" s="103" t="b">
        <v>0</v>
      </c>
      <c r="G327" s="103" t="b">
        <v>0</v>
      </c>
    </row>
    <row r="328" spans="1:7" ht="15">
      <c r="A328" s="105" t="s">
        <v>712</v>
      </c>
      <c r="B328" s="103">
        <v>3</v>
      </c>
      <c r="C328" s="107">
        <v>0.0010535869843276663</v>
      </c>
      <c r="D328" s="103" t="s">
        <v>1012</v>
      </c>
      <c r="E328" s="103" t="b">
        <v>0</v>
      </c>
      <c r="F328" s="103" t="b">
        <v>0</v>
      </c>
      <c r="G328" s="103" t="b">
        <v>0</v>
      </c>
    </row>
    <row r="329" spans="1:7" ht="15">
      <c r="A329" s="105" t="s">
        <v>713</v>
      </c>
      <c r="B329" s="103">
        <v>3</v>
      </c>
      <c r="C329" s="107">
        <v>0.0009182709553402061</v>
      </c>
      <c r="D329" s="103" t="s">
        <v>1012</v>
      </c>
      <c r="E329" s="103" t="b">
        <v>0</v>
      </c>
      <c r="F329" s="103" t="b">
        <v>0</v>
      </c>
      <c r="G329" s="103" t="b">
        <v>0</v>
      </c>
    </row>
    <row r="330" spans="1:7" ht="15">
      <c r="A330" s="105" t="s">
        <v>714</v>
      </c>
      <c r="B330" s="103">
        <v>3</v>
      </c>
      <c r="C330" s="107">
        <v>0.0009182709553402061</v>
      </c>
      <c r="D330" s="103" t="s">
        <v>1012</v>
      </c>
      <c r="E330" s="103" t="b">
        <v>0</v>
      </c>
      <c r="F330" s="103" t="b">
        <v>0</v>
      </c>
      <c r="G330" s="103" t="b">
        <v>0</v>
      </c>
    </row>
    <row r="331" spans="1:7" ht="15">
      <c r="A331" s="105" t="s">
        <v>715</v>
      </c>
      <c r="B331" s="103">
        <v>3</v>
      </c>
      <c r="C331" s="107">
        <v>0.0009182709553402061</v>
      </c>
      <c r="D331" s="103" t="s">
        <v>1012</v>
      </c>
      <c r="E331" s="103" t="b">
        <v>0</v>
      </c>
      <c r="F331" s="103" t="b">
        <v>0</v>
      </c>
      <c r="G331" s="103" t="b">
        <v>0</v>
      </c>
    </row>
    <row r="332" spans="1:7" ht="15">
      <c r="A332" s="105" t="s">
        <v>716</v>
      </c>
      <c r="B332" s="103">
        <v>3</v>
      </c>
      <c r="C332" s="107">
        <v>0.0010535869843276663</v>
      </c>
      <c r="D332" s="103" t="s">
        <v>1012</v>
      </c>
      <c r="E332" s="103" t="b">
        <v>0</v>
      </c>
      <c r="F332" s="103" t="b">
        <v>0</v>
      </c>
      <c r="G332" s="103" t="b">
        <v>0</v>
      </c>
    </row>
    <row r="333" spans="1:7" ht="15">
      <c r="A333" s="105" t="s">
        <v>717</v>
      </c>
      <c r="B333" s="103">
        <v>3</v>
      </c>
      <c r="C333" s="107">
        <v>0.0010535869843276663</v>
      </c>
      <c r="D333" s="103" t="s">
        <v>1012</v>
      </c>
      <c r="E333" s="103" t="b">
        <v>0</v>
      </c>
      <c r="F333" s="103" t="b">
        <v>0</v>
      </c>
      <c r="G333" s="103" t="b">
        <v>0</v>
      </c>
    </row>
    <row r="334" spans="1:7" ht="15">
      <c r="A334" s="105" t="s">
        <v>718</v>
      </c>
      <c r="B334" s="103">
        <v>3</v>
      </c>
      <c r="C334" s="107">
        <v>0.0009182709553402061</v>
      </c>
      <c r="D334" s="103" t="s">
        <v>1012</v>
      </c>
      <c r="E334" s="103" t="b">
        <v>0</v>
      </c>
      <c r="F334" s="103" t="b">
        <v>0</v>
      </c>
      <c r="G334" s="103" t="b">
        <v>0</v>
      </c>
    </row>
    <row r="335" spans="1:7" ht="15">
      <c r="A335" s="105" t="s">
        <v>719</v>
      </c>
      <c r="B335" s="103">
        <v>3</v>
      </c>
      <c r="C335" s="107">
        <v>0.0010535869843276663</v>
      </c>
      <c r="D335" s="103" t="s">
        <v>1012</v>
      </c>
      <c r="E335" s="103" t="b">
        <v>0</v>
      </c>
      <c r="F335" s="103" t="b">
        <v>0</v>
      </c>
      <c r="G335" s="103" t="b">
        <v>0</v>
      </c>
    </row>
    <row r="336" spans="1:7" ht="15">
      <c r="A336" s="105" t="s">
        <v>720</v>
      </c>
      <c r="B336" s="103">
        <v>3</v>
      </c>
      <c r="C336" s="107">
        <v>0.0009182709553402061</v>
      </c>
      <c r="D336" s="103" t="s">
        <v>1012</v>
      </c>
      <c r="E336" s="103" t="b">
        <v>0</v>
      </c>
      <c r="F336" s="103" t="b">
        <v>0</v>
      </c>
      <c r="G336" s="103" t="b">
        <v>0</v>
      </c>
    </row>
    <row r="337" spans="1:7" ht="15">
      <c r="A337" s="105" t="s">
        <v>721</v>
      </c>
      <c r="B337" s="103">
        <v>3</v>
      </c>
      <c r="C337" s="107">
        <v>0.0009182709553402061</v>
      </c>
      <c r="D337" s="103" t="s">
        <v>1012</v>
      </c>
      <c r="E337" s="103" t="b">
        <v>0</v>
      </c>
      <c r="F337" s="103" t="b">
        <v>0</v>
      </c>
      <c r="G337" s="103" t="b">
        <v>0</v>
      </c>
    </row>
    <row r="338" spans="1:7" ht="15">
      <c r="A338" s="105" t="s">
        <v>722</v>
      </c>
      <c r="B338" s="103">
        <v>3</v>
      </c>
      <c r="C338" s="107">
        <v>0.0009182709553402061</v>
      </c>
      <c r="D338" s="103" t="s">
        <v>1012</v>
      </c>
      <c r="E338" s="103" t="b">
        <v>0</v>
      </c>
      <c r="F338" s="103" t="b">
        <v>0</v>
      </c>
      <c r="G338" s="103" t="b">
        <v>0</v>
      </c>
    </row>
    <row r="339" spans="1:7" ht="15">
      <c r="A339" s="105" t="s">
        <v>723</v>
      </c>
      <c r="B339" s="103">
        <v>3</v>
      </c>
      <c r="C339" s="107">
        <v>0.0009182709553402061</v>
      </c>
      <c r="D339" s="103" t="s">
        <v>1012</v>
      </c>
      <c r="E339" s="103" t="b">
        <v>0</v>
      </c>
      <c r="F339" s="103" t="b">
        <v>0</v>
      </c>
      <c r="G339" s="103" t="b">
        <v>0</v>
      </c>
    </row>
    <row r="340" spans="1:7" ht="15">
      <c r="A340" s="105" t="s">
        <v>724</v>
      </c>
      <c r="B340" s="103">
        <v>3</v>
      </c>
      <c r="C340" s="107">
        <v>0.0009182709553402061</v>
      </c>
      <c r="D340" s="103" t="s">
        <v>1012</v>
      </c>
      <c r="E340" s="103" t="b">
        <v>0</v>
      </c>
      <c r="F340" s="103" t="b">
        <v>0</v>
      </c>
      <c r="G340" s="103" t="b">
        <v>0</v>
      </c>
    </row>
    <row r="341" spans="1:7" ht="15">
      <c r="A341" s="105" t="s">
        <v>725</v>
      </c>
      <c r="B341" s="103">
        <v>3</v>
      </c>
      <c r="C341" s="107">
        <v>0.0009182709553402061</v>
      </c>
      <c r="D341" s="103" t="s">
        <v>1012</v>
      </c>
      <c r="E341" s="103" t="b">
        <v>0</v>
      </c>
      <c r="F341" s="103" t="b">
        <v>0</v>
      </c>
      <c r="G341" s="103" t="b">
        <v>0</v>
      </c>
    </row>
    <row r="342" spans="1:7" ht="15">
      <c r="A342" s="105" t="s">
        <v>726</v>
      </c>
      <c r="B342" s="103">
        <v>3</v>
      </c>
      <c r="C342" s="107">
        <v>0.0010535869843276663</v>
      </c>
      <c r="D342" s="103" t="s">
        <v>1012</v>
      </c>
      <c r="E342" s="103" t="b">
        <v>0</v>
      </c>
      <c r="F342" s="103" t="b">
        <v>0</v>
      </c>
      <c r="G342" s="103" t="b">
        <v>0</v>
      </c>
    </row>
    <row r="343" spans="1:7" ht="15">
      <c r="A343" s="105" t="s">
        <v>727</v>
      </c>
      <c r="B343" s="103">
        <v>3</v>
      </c>
      <c r="C343" s="107">
        <v>0.0009182709553402061</v>
      </c>
      <c r="D343" s="103" t="s">
        <v>1012</v>
      </c>
      <c r="E343" s="103" t="b">
        <v>0</v>
      </c>
      <c r="F343" s="103" t="b">
        <v>0</v>
      </c>
      <c r="G343" s="103" t="b">
        <v>0</v>
      </c>
    </row>
    <row r="344" spans="1:7" ht="15">
      <c r="A344" s="105" t="s">
        <v>728</v>
      </c>
      <c r="B344" s="103">
        <v>3</v>
      </c>
      <c r="C344" s="107">
        <v>0.0010535869843276663</v>
      </c>
      <c r="D344" s="103" t="s">
        <v>1012</v>
      </c>
      <c r="E344" s="103" t="b">
        <v>0</v>
      </c>
      <c r="F344" s="103" t="b">
        <v>0</v>
      </c>
      <c r="G344" s="103" t="b">
        <v>0</v>
      </c>
    </row>
    <row r="345" spans="1:7" ht="15">
      <c r="A345" s="105" t="s">
        <v>729</v>
      </c>
      <c r="B345" s="103">
        <v>3</v>
      </c>
      <c r="C345" s="107">
        <v>0.0010535869843276663</v>
      </c>
      <c r="D345" s="103" t="s">
        <v>1012</v>
      </c>
      <c r="E345" s="103" t="b">
        <v>0</v>
      </c>
      <c r="F345" s="103" t="b">
        <v>0</v>
      </c>
      <c r="G345" s="103" t="b">
        <v>0</v>
      </c>
    </row>
    <row r="346" spans="1:7" ht="15">
      <c r="A346" s="105" t="s">
        <v>730</v>
      </c>
      <c r="B346" s="103">
        <v>3</v>
      </c>
      <c r="C346" s="107">
        <v>0.0009182709553402061</v>
      </c>
      <c r="D346" s="103" t="s">
        <v>1012</v>
      </c>
      <c r="E346" s="103" t="b">
        <v>0</v>
      </c>
      <c r="F346" s="103" t="b">
        <v>0</v>
      </c>
      <c r="G346" s="103" t="b">
        <v>0</v>
      </c>
    </row>
    <row r="347" spans="1:7" ht="15">
      <c r="A347" s="105" t="s">
        <v>731</v>
      </c>
      <c r="B347" s="103">
        <v>3</v>
      </c>
      <c r="C347" s="107">
        <v>0.0009182709553402061</v>
      </c>
      <c r="D347" s="103" t="s">
        <v>1012</v>
      </c>
      <c r="E347" s="103" t="b">
        <v>0</v>
      </c>
      <c r="F347" s="103" t="b">
        <v>0</v>
      </c>
      <c r="G347" s="103" t="b">
        <v>0</v>
      </c>
    </row>
    <row r="348" spans="1:7" ht="15">
      <c r="A348" s="105" t="s">
        <v>732</v>
      </c>
      <c r="B348" s="103">
        <v>3</v>
      </c>
      <c r="C348" s="107">
        <v>0.0009182709553402061</v>
      </c>
      <c r="D348" s="103" t="s">
        <v>1012</v>
      </c>
      <c r="E348" s="103" t="b">
        <v>0</v>
      </c>
      <c r="F348" s="103" t="b">
        <v>0</v>
      </c>
      <c r="G348" s="103" t="b">
        <v>0</v>
      </c>
    </row>
    <row r="349" spans="1:7" ht="15">
      <c r="A349" s="105" t="s">
        <v>733</v>
      </c>
      <c r="B349" s="103">
        <v>3</v>
      </c>
      <c r="C349" s="107">
        <v>0.0009182709553402061</v>
      </c>
      <c r="D349" s="103" t="s">
        <v>1012</v>
      </c>
      <c r="E349" s="103" t="b">
        <v>0</v>
      </c>
      <c r="F349" s="103" t="b">
        <v>0</v>
      </c>
      <c r="G349" s="103" t="b">
        <v>0</v>
      </c>
    </row>
    <row r="350" spans="1:7" ht="15">
      <c r="A350" s="105" t="s">
        <v>734</v>
      </c>
      <c r="B350" s="103">
        <v>3</v>
      </c>
      <c r="C350" s="107">
        <v>0.0010535869843276663</v>
      </c>
      <c r="D350" s="103" t="s">
        <v>1012</v>
      </c>
      <c r="E350" s="103" t="b">
        <v>0</v>
      </c>
      <c r="F350" s="103" t="b">
        <v>0</v>
      </c>
      <c r="G350" s="103" t="b">
        <v>0</v>
      </c>
    </row>
    <row r="351" spans="1:7" ht="15">
      <c r="A351" s="105" t="s">
        <v>735</v>
      </c>
      <c r="B351" s="103">
        <v>3</v>
      </c>
      <c r="C351" s="107">
        <v>0.0010535869843276663</v>
      </c>
      <c r="D351" s="103" t="s">
        <v>1012</v>
      </c>
      <c r="E351" s="103" t="b">
        <v>0</v>
      </c>
      <c r="F351" s="103" t="b">
        <v>0</v>
      </c>
      <c r="G351" s="103" t="b">
        <v>0</v>
      </c>
    </row>
    <row r="352" spans="1:7" ht="15">
      <c r="A352" s="105" t="s">
        <v>736</v>
      </c>
      <c r="B352" s="103">
        <v>2</v>
      </c>
      <c r="C352" s="107">
        <v>0.0007023913228851108</v>
      </c>
      <c r="D352" s="103" t="s">
        <v>1012</v>
      </c>
      <c r="E352" s="103" t="b">
        <v>0</v>
      </c>
      <c r="F352" s="103" t="b">
        <v>0</v>
      </c>
      <c r="G352" s="103" t="b">
        <v>0</v>
      </c>
    </row>
    <row r="353" spans="1:7" ht="15">
      <c r="A353" s="105" t="s">
        <v>737</v>
      </c>
      <c r="B353" s="103">
        <v>2</v>
      </c>
      <c r="C353" s="107">
        <v>0.0007023913228851108</v>
      </c>
      <c r="D353" s="103" t="s">
        <v>1012</v>
      </c>
      <c r="E353" s="103" t="b">
        <v>0</v>
      </c>
      <c r="F353" s="103" t="b">
        <v>0</v>
      </c>
      <c r="G353" s="103" t="b">
        <v>0</v>
      </c>
    </row>
    <row r="354" spans="1:7" ht="15">
      <c r="A354" s="105" t="s">
        <v>738</v>
      </c>
      <c r="B354" s="103">
        <v>2</v>
      </c>
      <c r="C354" s="107">
        <v>0.0007023913228851108</v>
      </c>
      <c r="D354" s="103" t="s">
        <v>1012</v>
      </c>
      <c r="E354" s="103" t="b">
        <v>0</v>
      </c>
      <c r="F354" s="103" t="b">
        <v>0</v>
      </c>
      <c r="G354" s="103" t="b">
        <v>0</v>
      </c>
    </row>
    <row r="355" spans="1:7" ht="15">
      <c r="A355" s="105" t="s">
        <v>739</v>
      </c>
      <c r="B355" s="103">
        <v>2</v>
      </c>
      <c r="C355" s="107">
        <v>0.0007023913228851108</v>
      </c>
      <c r="D355" s="103" t="s">
        <v>1012</v>
      </c>
      <c r="E355" s="103" t="b">
        <v>0</v>
      </c>
      <c r="F355" s="103" t="b">
        <v>0</v>
      </c>
      <c r="G355" s="103" t="b">
        <v>0</v>
      </c>
    </row>
    <row r="356" spans="1:7" ht="15">
      <c r="A356" s="105" t="s">
        <v>740</v>
      </c>
      <c r="B356" s="103">
        <v>2</v>
      </c>
      <c r="C356" s="107">
        <v>0.0007023913228851108</v>
      </c>
      <c r="D356" s="103" t="s">
        <v>1012</v>
      </c>
      <c r="E356" s="103" t="b">
        <v>0</v>
      </c>
      <c r="F356" s="103" t="b">
        <v>1</v>
      </c>
      <c r="G356" s="103" t="b">
        <v>0</v>
      </c>
    </row>
    <row r="357" spans="1:7" ht="15">
      <c r="A357" s="105" t="s">
        <v>741</v>
      </c>
      <c r="B357" s="103">
        <v>2</v>
      </c>
      <c r="C357" s="107">
        <v>0.0007023913228851108</v>
      </c>
      <c r="D357" s="103" t="s">
        <v>1012</v>
      </c>
      <c r="E357" s="103" t="b">
        <v>0</v>
      </c>
      <c r="F357" s="103" t="b">
        <v>0</v>
      </c>
      <c r="G357" s="103" t="b">
        <v>0</v>
      </c>
    </row>
    <row r="358" spans="1:7" ht="15">
      <c r="A358" s="105" t="s">
        <v>742</v>
      </c>
      <c r="B358" s="103">
        <v>2</v>
      </c>
      <c r="C358" s="107">
        <v>0.0007023913228851108</v>
      </c>
      <c r="D358" s="103" t="s">
        <v>1012</v>
      </c>
      <c r="E358" s="103" t="b">
        <v>0</v>
      </c>
      <c r="F358" s="103" t="b">
        <v>0</v>
      </c>
      <c r="G358" s="103" t="b">
        <v>0</v>
      </c>
    </row>
    <row r="359" spans="1:7" ht="15">
      <c r="A359" s="105" t="s">
        <v>743</v>
      </c>
      <c r="B359" s="103">
        <v>2</v>
      </c>
      <c r="C359" s="107">
        <v>0.0007023913228851108</v>
      </c>
      <c r="D359" s="103" t="s">
        <v>1012</v>
      </c>
      <c r="E359" s="103" t="b">
        <v>0</v>
      </c>
      <c r="F359" s="103" t="b">
        <v>0</v>
      </c>
      <c r="G359" s="103" t="b">
        <v>0</v>
      </c>
    </row>
    <row r="360" spans="1:7" ht="15">
      <c r="A360" s="105" t="s">
        <v>744</v>
      </c>
      <c r="B360" s="103">
        <v>2</v>
      </c>
      <c r="C360" s="107">
        <v>0.0007023913228851108</v>
      </c>
      <c r="D360" s="103" t="s">
        <v>1012</v>
      </c>
      <c r="E360" s="103" t="b">
        <v>0</v>
      </c>
      <c r="F360" s="103" t="b">
        <v>0</v>
      </c>
      <c r="G360" s="103" t="b">
        <v>0</v>
      </c>
    </row>
    <row r="361" spans="1:7" ht="15">
      <c r="A361" s="105" t="s">
        <v>745</v>
      </c>
      <c r="B361" s="103">
        <v>2</v>
      </c>
      <c r="C361" s="107">
        <v>0.0007023913228851108</v>
      </c>
      <c r="D361" s="103" t="s">
        <v>1012</v>
      </c>
      <c r="E361" s="103" t="b">
        <v>0</v>
      </c>
      <c r="F361" s="103" t="b">
        <v>0</v>
      </c>
      <c r="G361" s="103" t="b">
        <v>0</v>
      </c>
    </row>
    <row r="362" spans="1:7" ht="15">
      <c r="A362" s="105" t="s">
        <v>746</v>
      </c>
      <c r="B362" s="103">
        <v>2</v>
      </c>
      <c r="C362" s="107">
        <v>0.0007023913228851108</v>
      </c>
      <c r="D362" s="103" t="s">
        <v>1012</v>
      </c>
      <c r="E362" s="103" t="b">
        <v>0</v>
      </c>
      <c r="F362" s="103" t="b">
        <v>0</v>
      </c>
      <c r="G362" s="103" t="b">
        <v>0</v>
      </c>
    </row>
    <row r="363" spans="1:7" ht="15">
      <c r="A363" s="105" t="s">
        <v>747</v>
      </c>
      <c r="B363" s="103">
        <v>2</v>
      </c>
      <c r="C363" s="107">
        <v>0.0008566075091883799</v>
      </c>
      <c r="D363" s="103" t="s">
        <v>1012</v>
      </c>
      <c r="E363" s="103" t="b">
        <v>0</v>
      </c>
      <c r="F363" s="103" t="b">
        <v>0</v>
      </c>
      <c r="G363" s="103" t="b">
        <v>0</v>
      </c>
    </row>
    <row r="364" spans="1:7" ht="15">
      <c r="A364" s="105" t="s">
        <v>748</v>
      </c>
      <c r="B364" s="103">
        <v>2</v>
      </c>
      <c r="C364" s="107">
        <v>0.0007023913228851108</v>
      </c>
      <c r="D364" s="103" t="s">
        <v>1012</v>
      </c>
      <c r="E364" s="103" t="b">
        <v>0</v>
      </c>
      <c r="F364" s="103" t="b">
        <v>0</v>
      </c>
      <c r="G364" s="103" t="b">
        <v>0</v>
      </c>
    </row>
    <row r="365" spans="1:7" ht="15">
      <c r="A365" s="105" t="s">
        <v>749</v>
      </c>
      <c r="B365" s="103">
        <v>2</v>
      </c>
      <c r="C365" s="107">
        <v>0.0008566075091883799</v>
      </c>
      <c r="D365" s="103" t="s">
        <v>1012</v>
      </c>
      <c r="E365" s="103" t="b">
        <v>0</v>
      </c>
      <c r="F365" s="103" t="b">
        <v>0</v>
      </c>
      <c r="G365" s="103" t="b">
        <v>0</v>
      </c>
    </row>
    <row r="366" spans="1:7" ht="15">
      <c r="A366" s="105" t="s">
        <v>750</v>
      </c>
      <c r="B366" s="103">
        <v>2</v>
      </c>
      <c r="C366" s="107">
        <v>0.0007023913228851108</v>
      </c>
      <c r="D366" s="103" t="s">
        <v>1012</v>
      </c>
      <c r="E366" s="103" t="b">
        <v>0</v>
      </c>
      <c r="F366" s="103" t="b">
        <v>0</v>
      </c>
      <c r="G366" s="103" t="b">
        <v>0</v>
      </c>
    </row>
    <row r="367" spans="1:7" ht="15">
      <c r="A367" s="105" t="s">
        <v>751</v>
      </c>
      <c r="B367" s="103">
        <v>2</v>
      </c>
      <c r="C367" s="107">
        <v>0.0007023913228851108</v>
      </c>
      <c r="D367" s="103" t="s">
        <v>1012</v>
      </c>
      <c r="E367" s="103" t="b">
        <v>0</v>
      </c>
      <c r="F367" s="103" t="b">
        <v>0</v>
      </c>
      <c r="G367" s="103" t="b">
        <v>0</v>
      </c>
    </row>
    <row r="368" spans="1:7" ht="15">
      <c r="A368" s="105" t="s">
        <v>752</v>
      </c>
      <c r="B368" s="103">
        <v>2</v>
      </c>
      <c r="C368" s="107">
        <v>0.0007023913228851108</v>
      </c>
      <c r="D368" s="103" t="s">
        <v>1012</v>
      </c>
      <c r="E368" s="103" t="b">
        <v>0</v>
      </c>
      <c r="F368" s="103" t="b">
        <v>0</v>
      </c>
      <c r="G368" s="103" t="b">
        <v>0</v>
      </c>
    </row>
    <row r="369" spans="1:7" ht="15">
      <c r="A369" s="105" t="s">
        <v>753</v>
      </c>
      <c r="B369" s="103">
        <v>2</v>
      </c>
      <c r="C369" s="107">
        <v>0.0007023913228851108</v>
      </c>
      <c r="D369" s="103" t="s">
        <v>1012</v>
      </c>
      <c r="E369" s="103" t="b">
        <v>0</v>
      </c>
      <c r="F369" s="103" t="b">
        <v>0</v>
      </c>
      <c r="G369" s="103" t="b">
        <v>0</v>
      </c>
    </row>
    <row r="370" spans="1:7" ht="15">
      <c r="A370" s="105" t="s">
        <v>754</v>
      </c>
      <c r="B370" s="103">
        <v>2</v>
      </c>
      <c r="C370" s="107">
        <v>0.0007023913228851108</v>
      </c>
      <c r="D370" s="103" t="s">
        <v>1012</v>
      </c>
      <c r="E370" s="103" t="b">
        <v>0</v>
      </c>
      <c r="F370" s="103" t="b">
        <v>0</v>
      </c>
      <c r="G370" s="103" t="b">
        <v>0</v>
      </c>
    </row>
    <row r="371" spans="1:7" ht="15">
      <c r="A371" s="105" t="s">
        <v>755</v>
      </c>
      <c r="B371" s="103">
        <v>2</v>
      </c>
      <c r="C371" s="107">
        <v>0.0007023913228851108</v>
      </c>
      <c r="D371" s="103" t="s">
        <v>1012</v>
      </c>
      <c r="E371" s="103" t="b">
        <v>0</v>
      </c>
      <c r="F371" s="103" t="b">
        <v>0</v>
      </c>
      <c r="G371" s="103" t="b">
        <v>0</v>
      </c>
    </row>
    <row r="372" spans="1:7" ht="15">
      <c r="A372" s="105" t="s">
        <v>756</v>
      </c>
      <c r="B372" s="103">
        <v>2</v>
      </c>
      <c r="C372" s="107">
        <v>0.0007023913228851108</v>
      </c>
      <c r="D372" s="103" t="s">
        <v>1012</v>
      </c>
      <c r="E372" s="103" t="b">
        <v>0</v>
      </c>
      <c r="F372" s="103" t="b">
        <v>0</v>
      </c>
      <c r="G372" s="103" t="b">
        <v>0</v>
      </c>
    </row>
    <row r="373" spans="1:7" ht="15">
      <c r="A373" s="105" t="s">
        <v>757</v>
      </c>
      <c r="B373" s="103">
        <v>2</v>
      </c>
      <c r="C373" s="107">
        <v>0.0007023913228851108</v>
      </c>
      <c r="D373" s="103" t="s">
        <v>1012</v>
      </c>
      <c r="E373" s="103" t="b">
        <v>0</v>
      </c>
      <c r="F373" s="103" t="b">
        <v>0</v>
      </c>
      <c r="G373" s="103" t="b">
        <v>0</v>
      </c>
    </row>
    <row r="374" spans="1:7" ht="15">
      <c r="A374" s="105" t="s">
        <v>758</v>
      </c>
      <c r="B374" s="103">
        <v>2</v>
      </c>
      <c r="C374" s="107">
        <v>0.0007023913228851108</v>
      </c>
      <c r="D374" s="103" t="s">
        <v>1012</v>
      </c>
      <c r="E374" s="103" t="b">
        <v>0</v>
      </c>
      <c r="F374" s="103" t="b">
        <v>0</v>
      </c>
      <c r="G374" s="103" t="b">
        <v>0</v>
      </c>
    </row>
    <row r="375" spans="1:7" ht="15">
      <c r="A375" s="105" t="s">
        <v>759</v>
      </c>
      <c r="B375" s="103">
        <v>2</v>
      </c>
      <c r="C375" s="107">
        <v>0.0007023913228851108</v>
      </c>
      <c r="D375" s="103" t="s">
        <v>1012</v>
      </c>
      <c r="E375" s="103" t="b">
        <v>0</v>
      </c>
      <c r="F375" s="103" t="b">
        <v>0</v>
      </c>
      <c r="G375" s="103" t="b">
        <v>0</v>
      </c>
    </row>
    <row r="376" spans="1:7" ht="15">
      <c r="A376" s="105" t="s">
        <v>760</v>
      </c>
      <c r="B376" s="103">
        <v>2</v>
      </c>
      <c r="C376" s="107">
        <v>0.0007023913228851108</v>
      </c>
      <c r="D376" s="103" t="s">
        <v>1012</v>
      </c>
      <c r="E376" s="103" t="b">
        <v>0</v>
      </c>
      <c r="F376" s="103" t="b">
        <v>0</v>
      </c>
      <c r="G376" s="103" t="b">
        <v>0</v>
      </c>
    </row>
    <row r="377" spans="1:7" ht="15">
      <c r="A377" s="105" t="s">
        <v>761</v>
      </c>
      <c r="B377" s="103">
        <v>2</v>
      </c>
      <c r="C377" s="107">
        <v>0.0007023913228851108</v>
      </c>
      <c r="D377" s="103" t="s">
        <v>1012</v>
      </c>
      <c r="E377" s="103" t="b">
        <v>0</v>
      </c>
      <c r="F377" s="103" t="b">
        <v>0</v>
      </c>
      <c r="G377" s="103" t="b">
        <v>0</v>
      </c>
    </row>
    <row r="378" spans="1:7" ht="15">
      <c r="A378" s="105" t="s">
        <v>762</v>
      </c>
      <c r="B378" s="103">
        <v>2</v>
      </c>
      <c r="C378" s="107">
        <v>0.0007023913228851108</v>
      </c>
      <c r="D378" s="103" t="s">
        <v>1012</v>
      </c>
      <c r="E378" s="103" t="b">
        <v>0</v>
      </c>
      <c r="F378" s="103" t="b">
        <v>0</v>
      </c>
      <c r="G378" s="103" t="b">
        <v>0</v>
      </c>
    </row>
    <row r="379" spans="1:7" ht="15">
      <c r="A379" s="105" t="s">
        <v>763</v>
      </c>
      <c r="B379" s="103">
        <v>2</v>
      </c>
      <c r="C379" s="107">
        <v>0.0007023913228851108</v>
      </c>
      <c r="D379" s="103" t="s">
        <v>1012</v>
      </c>
      <c r="E379" s="103" t="b">
        <v>0</v>
      </c>
      <c r="F379" s="103" t="b">
        <v>0</v>
      </c>
      <c r="G379" s="103" t="b">
        <v>0</v>
      </c>
    </row>
    <row r="380" spans="1:7" ht="15">
      <c r="A380" s="105" t="s">
        <v>764</v>
      </c>
      <c r="B380" s="103">
        <v>2</v>
      </c>
      <c r="C380" s="107">
        <v>0.0007023913228851108</v>
      </c>
      <c r="D380" s="103" t="s">
        <v>1012</v>
      </c>
      <c r="E380" s="103" t="b">
        <v>0</v>
      </c>
      <c r="F380" s="103" t="b">
        <v>0</v>
      </c>
      <c r="G380" s="103" t="b">
        <v>0</v>
      </c>
    </row>
    <row r="381" spans="1:7" ht="15">
      <c r="A381" s="105" t="s">
        <v>765</v>
      </c>
      <c r="B381" s="103">
        <v>2</v>
      </c>
      <c r="C381" s="107">
        <v>0.0008566075091883799</v>
      </c>
      <c r="D381" s="103" t="s">
        <v>1012</v>
      </c>
      <c r="E381" s="103" t="b">
        <v>0</v>
      </c>
      <c r="F381" s="103" t="b">
        <v>0</v>
      </c>
      <c r="G381" s="103" t="b">
        <v>0</v>
      </c>
    </row>
    <row r="382" spans="1:7" ht="15">
      <c r="A382" s="105" t="s">
        <v>766</v>
      </c>
      <c r="B382" s="103">
        <v>2</v>
      </c>
      <c r="C382" s="107">
        <v>0.0007023913228851108</v>
      </c>
      <c r="D382" s="103" t="s">
        <v>1012</v>
      </c>
      <c r="E382" s="103" t="b">
        <v>0</v>
      </c>
      <c r="F382" s="103" t="b">
        <v>0</v>
      </c>
      <c r="G382" s="103" t="b">
        <v>0</v>
      </c>
    </row>
    <row r="383" spans="1:7" ht="15">
      <c r="A383" s="105" t="s">
        <v>767</v>
      </c>
      <c r="B383" s="103">
        <v>2</v>
      </c>
      <c r="C383" s="107">
        <v>0.0007023913228851108</v>
      </c>
      <c r="D383" s="103" t="s">
        <v>1012</v>
      </c>
      <c r="E383" s="103" t="b">
        <v>0</v>
      </c>
      <c r="F383" s="103" t="b">
        <v>0</v>
      </c>
      <c r="G383" s="103" t="b">
        <v>0</v>
      </c>
    </row>
    <row r="384" spans="1:7" ht="15">
      <c r="A384" s="105" t="s">
        <v>768</v>
      </c>
      <c r="B384" s="103">
        <v>2</v>
      </c>
      <c r="C384" s="107">
        <v>0.0007023913228851108</v>
      </c>
      <c r="D384" s="103" t="s">
        <v>1012</v>
      </c>
      <c r="E384" s="103" t="b">
        <v>0</v>
      </c>
      <c r="F384" s="103" t="b">
        <v>0</v>
      </c>
      <c r="G384" s="103" t="b">
        <v>0</v>
      </c>
    </row>
    <row r="385" spans="1:7" ht="15">
      <c r="A385" s="105" t="s">
        <v>769</v>
      </c>
      <c r="B385" s="103">
        <v>2</v>
      </c>
      <c r="C385" s="107">
        <v>0.0007023913228851108</v>
      </c>
      <c r="D385" s="103" t="s">
        <v>1012</v>
      </c>
      <c r="E385" s="103" t="b">
        <v>0</v>
      </c>
      <c r="F385" s="103" t="b">
        <v>0</v>
      </c>
      <c r="G385" s="103" t="b">
        <v>0</v>
      </c>
    </row>
    <row r="386" spans="1:7" ht="15">
      <c r="A386" s="105" t="s">
        <v>770</v>
      </c>
      <c r="B386" s="103">
        <v>2</v>
      </c>
      <c r="C386" s="107">
        <v>0.0007023913228851108</v>
      </c>
      <c r="D386" s="103" t="s">
        <v>1012</v>
      </c>
      <c r="E386" s="103" t="b">
        <v>0</v>
      </c>
      <c r="F386" s="103" t="b">
        <v>0</v>
      </c>
      <c r="G386" s="103" t="b">
        <v>0</v>
      </c>
    </row>
    <row r="387" spans="1:7" ht="15">
      <c r="A387" s="105" t="s">
        <v>771</v>
      </c>
      <c r="B387" s="103">
        <v>2</v>
      </c>
      <c r="C387" s="107">
        <v>0.0007023913228851108</v>
      </c>
      <c r="D387" s="103" t="s">
        <v>1012</v>
      </c>
      <c r="E387" s="103" t="b">
        <v>0</v>
      </c>
      <c r="F387" s="103" t="b">
        <v>0</v>
      </c>
      <c r="G387" s="103" t="b">
        <v>0</v>
      </c>
    </row>
    <row r="388" spans="1:7" ht="15">
      <c r="A388" s="105" t="s">
        <v>772</v>
      </c>
      <c r="B388" s="103">
        <v>2</v>
      </c>
      <c r="C388" s="107">
        <v>0.0007023913228851108</v>
      </c>
      <c r="D388" s="103" t="s">
        <v>1012</v>
      </c>
      <c r="E388" s="103" t="b">
        <v>0</v>
      </c>
      <c r="F388" s="103" t="b">
        <v>0</v>
      </c>
      <c r="G388" s="103" t="b">
        <v>0</v>
      </c>
    </row>
    <row r="389" spans="1:7" ht="15">
      <c r="A389" s="105" t="s">
        <v>773</v>
      </c>
      <c r="B389" s="103">
        <v>2</v>
      </c>
      <c r="C389" s="107">
        <v>0.0008566075091883799</v>
      </c>
      <c r="D389" s="103" t="s">
        <v>1012</v>
      </c>
      <c r="E389" s="103" t="b">
        <v>0</v>
      </c>
      <c r="F389" s="103" t="b">
        <v>0</v>
      </c>
      <c r="G389" s="103" t="b">
        <v>0</v>
      </c>
    </row>
    <row r="390" spans="1:7" ht="15">
      <c r="A390" s="105" t="s">
        <v>774</v>
      </c>
      <c r="B390" s="103">
        <v>2</v>
      </c>
      <c r="C390" s="107">
        <v>0.0007023913228851108</v>
      </c>
      <c r="D390" s="103" t="s">
        <v>1012</v>
      </c>
      <c r="E390" s="103" t="b">
        <v>1</v>
      </c>
      <c r="F390" s="103" t="b">
        <v>0</v>
      </c>
      <c r="G390" s="103" t="b">
        <v>0</v>
      </c>
    </row>
    <row r="391" spans="1:7" ht="15">
      <c r="A391" s="105" t="s">
        <v>775</v>
      </c>
      <c r="B391" s="103">
        <v>2</v>
      </c>
      <c r="C391" s="107">
        <v>0.0007023913228851108</v>
      </c>
      <c r="D391" s="103" t="s">
        <v>1012</v>
      </c>
      <c r="E391" s="103" t="b">
        <v>0</v>
      </c>
      <c r="F391" s="103" t="b">
        <v>0</v>
      </c>
      <c r="G391" s="103" t="b">
        <v>0</v>
      </c>
    </row>
    <row r="392" spans="1:7" ht="15">
      <c r="A392" s="105" t="s">
        <v>776</v>
      </c>
      <c r="B392" s="103">
        <v>2</v>
      </c>
      <c r="C392" s="107">
        <v>0.0007023913228851108</v>
      </c>
      <c r="D392" s="103" t="s">
        <v>1012</v>
      </c>
      <c r="E392" s="103" t="b">
        <v>0</v>
      </c>
      <c r="F392" s="103" t="b">
        <v>1</v>
      </c>
      <c r="G392" s="103" t="b">
        <v>0</v>
      </c>
    </row>
    <row r="393" spans="1:7" ht="15">
      <c r="A393" s="105" t="s">
        <v>777</v>
      </c>
      <c r="B393" s="103">
        <v>2</v>
      </c>
      <c r="C393" s="107">
        <v>0.0007023913228851108</v>
      </c>
      <c r="D393" s="103" t="s">
        <v>1012</v>
      </c>
      <c r="E393" s="103" t="b">
        <v>0</v>
      </c>
      <c r="F393" s="103" t="b">
        <v>0</v>
      </c>
      <c r="G393" s="103" t="b">
        <v>0</v>
      </c>
    </row>
    <row r="394" spans="1:7" ht="15">
      <c r="A394" s="105" t="s">
        <v>778</v>
      </c>
      <c r="B394" s="103">
        <v>2</v>
      </c>
      <c r="C394" s="107">
        <v>0.0007023913228851108</v>
      </c>
      <c r="D394" s="103" t="s">
        <v>1012</v>
      </c>
      <c r="E394" s="103" t="b">
        <v>0</v>
      </c>
      <c r="F394" s="103" t="b">
        <v>0</v>
      </c>
      <c r="G394" s="103" t="b">
        <v>0</v>
      </c>
    </row>
    <row r="395" spans="1:7" ht="15">
      <c r="A395" s="105" t="s">
        <v>779</v>
      </c>
      <c r="B395" s="103">
        <v>2</v>
      </c>
      <c r="C395" s="107">
        <v>0.0007023913228851108</v>
      </c>
      <c r="D395" s="103" t="s">
        <v>1012</v>
      </c>
      <c r="E395" s="103" t="b">
        <v>0</v>
      </c>
      <c r="F395" s="103" t="b">
        <v>0</v>
      </c>
      <c r="G395" s="103" t="b">
        <v>0</v>
      </c>
    </row>
    <row r="396" spans="1:7" ht="15">
      <c r="A396" s="105" t="s">
        <v>780</v>
      </c>
      <c r="B396" s="103">
        <v>2</v>
      </c>
      <c r="C396" s="107">
        <v>0.0007023913228851108</v>
      </c>
      <c r="D396" s="103" t="s">
        <v>1012</v>
      </c>
      <c r="E396" s="103" t="b">
        <v>0</v>
      </c>
      <c r="F396" s="103" t="b">
        <v>0</v>
      </c>
      <c r="G396" s="103" t="b">
        <v>0</v>
      </c>
    </row>
    <row r="397" spans="1:7" ht="15">
      <c r="A397" s="105" t="s">
        <v>781</v>
      </c>
      <c r="B397" s="103">
        <v>2</v>
      </c>
      <c r="C397" s="107">
        <v>0.0007023913228851108</v>
      </c>
      <c r="D397" s="103" t="s">
        <v>1012</v>
      </c>
      <c r="E397" s="103" t="b">
        <v>0</v>
      </c>
      <c r="F397" s="103" t="b">
        <v>0</v>
      </c>
      <c r="G397" s="103" t="b">
        <v>0</v>
      </c>
    </row>
    <row r="398" spans="1:7" ht="15">
      <c r="A398" s="105" t="s">
        <v>782</v>
      </c>
      <c r="B398" s="103">
        <v>2</v>
      </c>
      <c r="C398" s="107">
        <v>0.0008566075091883799</v>
      </c>
      <c r="D398" s="103" t="s">
        <v>1012</v>
      </c>
      <c r="E398" s="103" t="b">
        <v>0</v>
      </c>
      <c r="F398" s="103" t="b">
        <v>1</v>
      </c>
      <c r="G398" s="103" t="b">
        <v>0</v>
      </c>
    </row>
    <row r="399" spans="1:7" ht="15">
      <c r="A399" s="105" t="s">
        <v>783</v>
      </c>
      <c r="B399" s="103">
        <v>2</v>
      </c>
      <c r="C399" s="107">
        <v>0.0007023913228851108</v>
      </c>
      <c r="D399" s="103" t="s">
        <v>1012</v>
      </c>
      <c r="E399" s="103" t="b">
        <v>0</v>
      </c>
      <c r="F399" s="103" t="b">
        <v>0</v>
      </c>
      <c r="G399" s="103" t="b">
        <v>0</v>
      </c>
    </row>
    <row r="400" spans="1:7" ht="15">
      <c r="A400" s="105" t="s">
        <v>784</v>
      </c>
      <c r="B400" s="103">
        <v>2</v>
      </c>
      <c r="C400" s="107">
        <v>0.0007023913228851108</v>
      </c>
      <c r="D400" s="103" t="s">
        <v>1012</v>
      </c>
      <c r="E400" s="103" t="b">
        <v>0</v>
      </c>
      <c r="F400" s="103" t="b">
        <v>1</v>
      </c>
      <c r="G400" s="103" t="b">
        <v>0</v>
      </c>
    </row>
    <row r="401" spans="1:7" ht="15">
      <c r="A401" s="105" t="s">
        <v>785</v>
      </c>
      <c r="B401" s="103">
        <v>2</v>
      </c>
      <c r="C401" s="107">
        <v>0.0007023913228851108</v>
      </c>
      <c r="D401" s="103" t="s">
        <v>1012</v>
      </c>
      <c r="E401" s="103" t="b">
        <v>0</v>
      </c>
      <c r="F401" s="103" t="b">
        <v>0</v>
      </c>
      <c r="G401" s="103" t="b">
        <v>0</v>
      </c>
    </row>
    <row r="402" spans="1:7" ht="15">
      <c r="A402" s="105" t="s">
        <v>786</v>
      </c>
      <c r="B402" s="103">
        <v>2</v>
      </c>
      <c r="C402" s="107">
        <v>0.0007023913228851108</v>
      </c>
      <c r="D402" s="103" t="s">
        <v>1012</v>
      </c>
      <c r="E402" s="103" t="b">
        <v>0</v>
      </c>
      <c r="F402" s="103" t="b">
        <v>0</v>
      </c>
      <c r="G402" s="103" t="b">
        <v>0</v>
      </c>
    </row>
    <row r="403" spans="1:7" ht="15">
      <c r="A403" s="105" t="s">
        <v>787</v>
      </c>
      <c r="B403" s="103">
        <v>2</v>
      </c>
      <c r="C403" s="107">
        <v>0.0007023913228851108</v>
      </c>
      <c r="D403" s="103" t="s">
        <v>1012</v>
      </c>
      <c r="E403" s="103" t="b">
        <v>0</v>
      </c>
      <c r="F403" s="103" t="b">
        <v>0</v>
      </c>
      <c r="G403" s="103" t="b">
        <v>0</v>
      </c>
    </row>
    <row r="404" spans="1:7" ht="15">
      <c r="A404" s="105" t="s">
        <v>788</v>
      </c>
      <c r="B404" s="103">
        <v>2</v>
      </c>
      <c r="C404" s="107">
        <v>0.0007023913228851108</v>
      </c>
      <c r="D404" s="103" t="s">
        <v>1012</v>
      </c>
      <c r="E404" s="103" t="b">
        <v>0</v>
      </c>
      <c r="F404" s="103" t="b">
        <v>0</v>
      </c>
      <c r="G404" s="103" t="b">
        <v>0</v>
      </c>
    </row>
    <row r="405" spans="1:7" ht="15">
      <c r="A405" s="105" t="s">
        <v>789</v>
      </c>
      <c r="B405" s="103">
        <v>2</v>
      </c>
      <c r="C405" s="107">
        <v>0.0007023913228851108</v>
      </c>
      <c r="D405" s="103" t="s">
        <v>1012</v>
      </c>
      <c r="E405" s="103" t="b">
        <v>0</v>
      </c>
      <c r="F405" s="103" t="b">
        <v>0</v>
      </c>
      <c r="G405" s="103" t="b">
        <v>0</v>
      </c>
    </row>
    <row r="406" spans="1:7" ht="15">
      <c r="A406" s="105" t="s">
        <v>790</v>
      </c>
      <c r="B406" s="103">
        <v>2</v>
      </c>
      <c r="C406" s="107">
        <v>0.0007023913228851108</v>
      </c>
      <c r="D406" s="103" t="s">
        <v>1012</v>
      </c>
      <c r="E406" s="103" t="b">
        <v>0</v>
      </c>
      <c r="F406" s="103" t="b">
        <v>0</v>
      </c>
      <c r="G406" s="103" t="b">
        <v>0</v>
      </c>
    </row>
    <row r="407" spans="1:7" ht="15">
      <c r="A407" s="105" t="s">
        <v>791</v>
      </c>
      <c r="B407" s="103">
        <v>2</v>
      </c>
      <c r="C407" s="107">
        <v>0.0007023913228851108</v>
      </c>
      <c r="D407" s="103" t="s">
        <v>1012</v>
      </c>
      <c r="E407" s="103" t="b">
        <v>0</v>
      </c>
      <c r="F407" s="103" t="b">
        <v>0</v>
      </c>
      <c r="G407" s="103" t="b">
        <v>0</v>
      </c>
    </row>
    <row r="408" spans="1:7" ht="15">
      <c r="A408" s="105" t="s">
        <v>792</v>
      </c>
      <c r="B408" s="103">
        <v>2</v>
      </c>
      <c r="C408" s="107">
        <v>0.0007023913228851108</v>
      </c>
      <c r="D408" s="103" t="s">
        <v>1012</v>
      </c>
      <c r="E408" s="103" t="b">
        <v>0</v>
      </c>
      <c r="F408" s="103" t="b">
        <v>0</v>
      </c>
      <c r="G408" s="103" t="b">
        <v>0</v>
      </c>
    </row>
    <row r="409" spans="1:7" ht="15">
      <c r="A409" s="105" t="s">
        <v>793</v>
      </c>
      <c r="B409" s="103">
        <v>2</v>
      </c>
      <c r="C409" s="107">
        <v>0.0008566075091883799</v>
      </c>
      <c r="D409" s="103" t="s">
        <v>1012</v>
      </c>
      <c r="E409" s="103" t="b">
        <v>0</v>
      </c>
      <c r="F409" s="103" t="b">
        <v>0</v>
      </c>
      <c r="G409" s="103" t="b">
        <v>0</v>
      </c>
    </row>
    <row r="410" spans="1:7" ht="15">
      <c r="A410" s="105" t="s">
        <v>794</v>
      </c>
      <c r="B410" s="103">
        <v>2</v>
      </c>
      <c r="C410" s="107">
        <v>0.0007023913228851108</v>
      </c>
      <c r="D410" s="103" t="s">
        <v>1012</v>
      </c>
      <c r="E410" s="103" t="b">
        <v>0</v>
      </c>
      <c r="F410" s="103" t="b">
        <v>0</v>
      </c>
      <c r="G410" s="103" t="b">
        <v>0</v>
      </c>
    </row>
    <row r="411" spans="1:7" ht="15">
      <c r="A411" s="105" t="s">
        <v>795</v>
      </c>
      <c r="B411" s="103">
        <v>2</v>
      </c>
      <c r="C411" s="107">
        <v>0.0007023913228851108</v>
      </c>
      <c r="D411" s="103" t="s">
        <v>1012</v>
      </c>
      <c r="E411" s="103" t="b">
        <v>0</v>
      </c>
      <c r="F411" s="103" t="b">
        <v>0</v>
      </c>
      <c r="G411" s="103" t="b">
        <v>0</v>
      </c>
    </row>
    <row r="412" spans="1:7" ht="15">
      <c r="A412" s="105" t="s">
        <v>796</v>
      </c>
      <c r="B412" s="103">
        <v>2</v>
      </c>
      <c r="C412" s="107">
        <v>0.0007023913228851108</v>
      </c>
      <c r="D412" s="103" t="s">
        <v>1012</v>
      </c>
      <c r="E412" s="103" t="b">
        <v>0</v>
      </c>
      <c r="F412" s="103" t="b">
        <v>0</v>
      </c>
      <c r="G412" s="103" t="b">
        <v>0</v>
      </c>
    </row>
    <row r="413" spans="1:7" ht="15">
      <c r="A413" s="105" t="s">
        <v>797</v>
      </c>
      <c r="B413" s="103">
        <v>2</v>
      </c>
      <c r="C413" s="107">
        <v>0.0008566075091883799</v>
      </c>
      <c r="D413" s="103" t="s">
        <v>1012</v>
      </c>
      <c r="E413" s="103" t="b">
        <v>0</v>
      </c>
      <c r="F413" s="103" t="b">
        <v>0</v>
      </c>
      <c r="G413" s="103" t="b">
        <v>0</v>
      </c>
    </row>
    <row r="414" spans="1:7" ht="15">
      <c r="A414" s="105" t="s">
        <v>798</v>
      </c>
      <c r="B414" s="103">
        <v>2</v>
      </c>
      <c r="C414" s="107">
        <v>0.0008566075091883799</v>
      </c>
      <c r="D414" s="103" t="s">
        <v>1012</v>
      </c>
      <c r="E414" s="103" t="b">
        <v>0</v>
      </c>
      <c r="F414" s="103" t="b">
        <v>0</v>
      </c>
      <c r="G414" s="103" t="b">
        <v>0</v>
      </c>
    </row>
    <row r="415" spans="1:7" ht="15">
      <c r="A415" s="105" t="s">
        <v>799</v>
      </c>
      <c r="B415" s="103">
        <v>2</v>
      </c>
      <c r="C415" s="107">
        <v>0.0007023913228851108</v>
      </c>
      <c r="D415" s="103" t="s">
        <v>1012</v>
      </c>
      <c r="E415" s="103" t="b">
        <v>0</v>
      </c>
      <c r="F415" s="103" t="b">
        <v>0</v>
      </c>
      <c r="G415" s="103" t="b">
        <v>0</v>
      </c>
    </row>
    <row r="416" spans="1:7" ht="15">
      <c r="A416" s="105" t="s">
        <v>800</v>
      </c>
      <c r="B416" s="103">
        <v>2</v>
      </c>
      <c r="C416" s="107">
        <v>0.0007023913228851108</v>
      </c>
      <c r="D416" s="103" t="s">
        <v>1012</v>
      </c>
      <c r="E416" s="103" t="b">
        <v>0</v>
      </c>
      <c r="F416" s="103" t="b">
        <v>0</v>
      </c>
      <c r="G416" s="103" t="b">
        <v>0</v>
      </c>
    </row>
    <row r="417" spans="1:7" ht="15">
      <c r="A417" s="105" t="s">
        <v>801</v>
      </c>
      <c r="B417" s="103">
        <v>2</v>
      </c>
      <c r="C417" s="107">
        <v>0.0007023913228851108</v>
      </c>
      <c r="D417" s="103" t="s">
        <v>1012</v>
      </c>
      <c r="E417" s="103" t="b">
        <v>0</v>
      </c>
      <c r="F417" s="103" t="b">
        <v>0</v>
      </c>
      <c r="G417" s="103" t="b">
        <v>0</v>
      </c>
    </row>
    <row r="418" spans="1:7" ht="15">
      <c r="A418" s="105" t="s">
        <v>802</v>
      </c>
      <c r="B418" s="103">
        <v>2</v>
      </c>
      <c r="C418" s="107">
        <v>0.0007023913228851108</v>
      </c>
      <c r="D418" s="103" t="s">
        <v>1012</v>
      </c>
      <c r="E418" s="103" t="b">
        <v>0</v>
      </c>
      <c r="F418" s="103" t="b">
        <v>0</v>
      </c>
      <c r="G418" s="103" t="b">
        <v>0</v>
      </c>
    </row>
    <row r="419" spans="1:7" ht="15">
      <c r="A419" s="105" t="s">
        <v>803</v>
      </c>
      <c r="B419" s="103">
        <v>2</v>
      </c>
      <c r="C419" s="107">
        <v>0.0007023913228851108</v>
      </c>
      <c r="D419" s="103" t="s">
        <v>1012</v>
      </c>
      <c r="E419" s="103" t="b">
        <v>0</v>
      </c>
      <c r="F419" s="103" t="b">
        <v>0</v>
      </c>
      <c r="G419" s="103" t="b">
        <v>0</v>
      </c>
    </row>
    <row r="420" spans="1:7" ht="15">
      <c r="A420" s="105" t="s">
        <v>804</v>
      </c>
      <c r="B420" s="103">
        <v>2</v>
      </c>
      <c r="C420" s="107">
        <v>0.0007023913228851108</v>
      </c>
      <c r="D420" s="103" t="s">
        <v>1012</v>
      </c>
      <c r="E420" s="103" t="b">
        <v>0</v>
      </c>
      <c r="F420" s="103" t="b">
        <v>0</v>
      </c>
      <c r="G420" s="103" t="b">
        <v>0</v>
      </c>
    </row>
    <row r="421" spans="1:7" ht="15">
      <c r="A421" s="105" t="s">
        <v>805</v>
      </c>
      <c r="B421" s="103">
        <v>2</v>
      </c>
      <c r="C421" s="107">
        <v>0.0007023913228851108</v>
      </c>
      <c r="D421" s="103" t="s">
        <v>1012</v>
      </c>
      <c r="E421" s="103" t="b">
        <v>0</v>
      </c>
      <c r="F421" s="103" t="b">
        <v>0</v>
      </c>
      <c r="G421" s="103" t="b">
        <v>0</v>
      </c>
    </row>
    <row r="422" spans="1:7" ht="15">
      <c r="A422" s="105" t="s">
        <v>806</v>
      </c>
      <c r="B422" s="103">
        <v>2</v>
      </c>
      <c r="C422" s="107">
        <v>0.0007023913228851108</v>
      </c>
      <c r="D422" s="103" t="s">
        <v>1012</v>
      </c>
      <c r="E422" s="103" t="b">
        <v>0</v>
      </c>
      <c r="F422" s="103" t="b">
        <v>0</v>
      </c>
      <c r="G422" s="103" t="b">
        <v>0</v>
      </c>
    </row>
    <row r="423" spans="1:7" ht="15">
      <c r="A423" s="105" t="s">
        <v>807</v>
      </c>
      <c r="B423" s="103">
        <v>2</v>
      </c>
      <c r="C423" s="107">
        <v>0.0007023913228851108</v>
      </c>
      <c r="D423" s="103" t="s">
        <v>1012</v>
      </c>
      <c r="E423" s="103" t="b">
        <v>0</v>
      </c>
      <c r="F423" s="103" t="b">
        <v>0</v>
      </c>
      <c r="G423" s="103" t="b">
        <v>0</v>
      </c>
    </row>
    <row r="424" spans="1:7" ht="15">
      <c r="A424" s="105" t="s">
        <v>808</v>
      </c>
      <c r="B424" s="103">
        <v>2</v>
      </c>
      <c r="C424" s="107">
        <v>0.0007023913228851108</v>
      </c>
      <c r="D424" s="103" t="s">
        <v>1012</v>
      </c>
      <c r="E424" s="103" t="b">
        <v>0</v>
      </c>
      <c r="F424" s="103" t="b">
        <v>0</v>
      </c>
      <c r="G424" s="103" t="b">
        <v>0</v>
      </c>
    </row>
    <row r="425" spans="1:7" ht="15">
      <c r="A425" s="105" t="s">
        <v>809</v>
      </c>
      <c r="B425" s="103">
        <v>2</v>
      </c>
      <c r="C425" s="107">
        <v>0.0007023913228851108</v>
      </c>
      <c r="D425" s="103" t="s">
        <v>1012</v>
      </c>
      <c r="E425" s="103" t="b">
        <v>0</v>
      </c>
      <c r="F425" s="103" t="b">
        <v>0</v>
      </c>
      <c r="G425" s="103" t="b">
        <v>0</v>
      </c>
    </row>
    <row r="426" spans="1:7" ht="15">
      <c r="A426" s="105" t="s">
        <v>810</v>
      </c>
      <c r="B426" s="103">
        <v>2</v>
      </c>
      <c r="C426" s="107">
        <v>0.0007023913228851108</v>
      </c>
      <c r="D426" s="103" t="s">
        <v>1012</v>
      </c>
      <c r="E426" s="103" t="b">
        <v>0</v>
      </c>
      <c r="F426" s="103" t="b">
        <v>0</v>
      </c>
      <c r="G426" s="103" t="b">
        <v>0</v>
      </c>
    </row>
    <row r="427" spans="1:7" ht="15">
      <c r="A427" s="105" t="s">
        <v>811</v>
      </c>
      <c r="B427" s="103">
        <v>2</v>
      </c>
      <c r="C427" s="107">
        <v>0.0007023913228851108</v>
      </c>
      <c r="D427" s="103" t="s">
        <v>1012</v>
      </c>
      <c r="E427" s="103" t="b">
        <v>0</v>
      </c>
      <c r="F427" s="103" t="b">
        <v>0</v>
      </c>
      <c r="G427" s="103" t="b">
        <v>0</v>
      </c>
    </row>
    <row r="428" spans="1:7" ht="15">
      <c r="A428" s="105" t="s">
        <v>812</v>
      </c>
      <c r="B428" s="103">
        <v>2</v>
      </c>
      <c r="C428" s="107">
        <v>0.0007023913228851108</v>
      </c>
      <c r="D428" s="103" t="s">
        <v>1012</v>
      </c>
      <c r="E428" s="103" t="b">
        <v>0</v>
      </c>
      <c r="F428" s="103" t="b">
        <v>0</v>
      </c>
      <c r="G428" s="103" t="b">
        <v>0</v>
      </c>
    </row>
    <row r="429" spans="1:7" ht="15">
      <c r="A429" s="105" t="s">
        <v>813</v>
      </c>
      <c r="B429" s="103">
        <v>2</v>
      </c>
      <c r="C429" s="107">
        <v>0.0007023913228851108</v>
      </c>
      <c r="D429" s="103" t="s">
        <v>1012</v>
      </c>
      <c r="E429" s="103" t="b">
        <v>0</v>
      </c>
      <c r="F429" s="103" t="b">
        <v>0</v>
      </c>
      <c r="G429" s="103" t="b">
        <v>0</v>
      </c>
    </row>
    <row r="430" spans="1:7" ht="15">
      <c r="A430" s="105" t="s">
        <v>814</v>
      </c>
      <c r="B430" s="103">
        <v>2</v>
      </c>
      <c r="C430" s="107">
        <v>0.0007023913228851108</v>
      </c>
      <c r="D430" s="103" t="s">
        <v>1012</v>
      </c>
      <c r="E430" s="103" t="b">
        <v>0</v>
      </c>
      <c r="F430" s="103" t="b">
        <v>0</v>
      </c>
      <c r="G430" s="103" t="b">
        <v>0</v>
      </c>
    </row>
    <row r="431" spans="1:7" ht="15">
      <c r="A431" s="105" t="s">
        <v>815</v>
      </c>
      <c r="B431" s="103">
        <v>2</v>
      </c>
      <c r="C431" s="107">
        <v>0.0007023913228851108</v>
      </c>
      <c r="D431" s="103" t="s">
        <v>1012</v>
      </c>
      <c r="E431" s="103" t="b">
        <v>0</v>
      </c>
      <c r="F431" s="103" t="b">
        <v>0</v>
      </c>
      <c r="G431" s="103" t="b">
        <v>0</v>
      </c>
    </row>
    <row r="432" spans="1:7" ht="15">
      <c r="A432" s="105" t="s">
        <v>816</v>
      </c>
      <c r="B432" s="103">
        <v>2</v>
      </c>
      <c r="C432" s="107">
        <v>0.0008566075091883799</v>
      </c>
      <c r="D432" s="103" t="s">
        <v>1012</v>
      </c>
      <c r="E432" s="103" t="b">
        <v>0</v>
      </c>
      <c r="F432" s="103" t="b">
        <v>0</v>
      </c>
      <c r="G432" s="103" t="b">
        <v>0</v>
      </c>
    </row>
    <row r="433" spans="1:7" ht="15">
      <c r="A433" s="105" t="s">
        <v>817</v>
      </c>
      <c r="B433" s="103">
        <v>2</v>
      </c>
      <c r="C433" s="107">
        <v>0.0008566075091883799</v>
      </c>
      <c r="D433" s="103" t="s">
        <v>1012</v>
      </c>
      <c r="E433" s="103" t="b">
        <v>0</v>
      </c>
      <c r="F433" s="103" t="b">
        <v>0</v>
      </c>
      <c r="G433" s="103" t="b">
        <v>0</v>
      </c>
    </row>
    <row r="434" spans="1:7" ht="15">
      <c r="A434" s="105" t="s">
        <v>818</v>
      </c>
      <c r="B434" s="103">
        <v>2</v>
      </c>
      <c r="C434" s="107">
        <v>0.0008566075091883799</v>
      </c>
      <c r="D434" s="103" t="s">
        <v>1012</v>
      </c>
      <c r="E434" s="103" t="b">
        <v>0</v>
      </c>
      <c r="F434" s="103" t="b">
        <v>0</v>
      </c>
      <c r="G434" s="103" t="b">
        <v>0</v>
      </c>
    </row>
    <row r="435" spans="1:7" ht="15">
      <c r="A435" s="105" t="s">
        <v>819</v>
      </c>
      <c r="B435" s="103">
        <v>2</v>
      </c>
      <c r="C435" s="107">
        <v>0.0007023913228851108</v>
      </c>
      <c r="D435" s="103" t="s">
        <v>1012</v>
      </c>
      <c r="E435" s="103" t="b">
        <v>0</v>
      </c>
      <c r="F435" s="103" t="b">
        <v>1</v>
      </c>
      <c r="G435" s="103" t="b">
        <v>0</v>
      </c>
    </row>
    <row r="436" spans="1:7" ht="15">
      <c r="A436" s="105" t="s">
        <v>820</v>
      </c>
      <c r="B436" s="103">
        <v>2</v>
      </c>
      <c r="C436" s="107">
        <v>0.0008566075091883799</v>
      </c>
      <c r="D436" s="103" t="s">
        <v>1012</v>
      </c>
      <c r="E436" s="103" t="b">
        <v>0</v>
      </c>
      <c r="F436" s="103" t="b">
        <v>0</v>
      </c>
      <c r="G436" s="103" t="b">
        <v>0</v>
      </c>
    </row>
    <row r="437" spans="1:7" ht="15">
      <c r="A437" s="105" t="s">
        <v>821</v>
      </c>
      <c r="B437" s="103">
        <v>2</v>
      </c>
      <c r="C437" s="107">
        <v>0.0007023913228851108</v>
      </c>
      <c r="D437" s="103" t="s">
        <v>1012</v>
      </c>
      <c r="E437" s="103" t="b">
        <v>0</v>
      </c>
      <c r="F437" s="103" t="b">
        <v>0</v>
      </c>
      <c r="G437" s="103" t="b">
        <v>0</v>
      </c>
    </row>
    <row r="438" spans="1:7" ht="15">
      <c r="A438" s="105" t="s">
        <v>822</v>
      </c>
      <c r="B438" s="103">
        <v>2</v>
      </c>
      <c r="C438" s="107">
        <v>0.0008566075091883799</v>
      </c>
      <c r="D438" s="103" t="s">
        <v>1012</v>
      </c>
      <c r="E438" s="103" t="b">
        <v>0</v>
      </c>
      <c r="F438" s="103" t="b">
        <v>0</v>
      </c>
      <c r="G438" s="103" t="b">
        <v>0</v>
      </c>
    </row>
    <row r="439" spans="1:7" ht="15">
      <c r="A439" s="105" t="s">
        <v>823</v>
      </c>
      <c r="B439" s="103">
        <v>2</v>
      </c>
      <c r="C439" s="107">
        <v>0.0007023913228851108</v>
      </c>
      <c r="D439" s="103" t="s">
        <v>1012</v>
      </c>
      <c r="E439" s="103" t="b">
        <v>0</v>
      </c>
      <c r="F439" s="103" t="b">
        <v>1</v>
      </c>
      <c r="G439" s="103" t="b">
        <v>0</v>
      </c>
    </row>
    <row r="440" spans="1:7" ht="15">
      <c r="A440" s="105" t="s">
        <v>824</v>
      </c>
      <c r="B440" s="103">
        <v>2</v>
      </c>
      <c r="C440" s="107">
        <v>0.0007023913228851108</v>
      </c>
      <c r="D440" s="103" t="s">
        <v>1012</v>
      </c>
      <c r="E440" s="103" t="b">
        <v>0</v>
      </c>
      <c r="F440" s="103" t="b">
        <v>0</v>
      </c>
      <c r="G440" s="103" t="b">
        <v>0</v>
      </c>
    </row>
    <row r="441" spans="1:7" ht="15">
      <c r="A441" s="105" t="s">
        <v>825</v>
      </c>
      <c r="B441" s="103">
        <v>2</v>
      </c>
      <c r="C441" s="107">
        <v>0.0007023913228851108</v>
      </c>
      <c r="D441" s="103" t="s">
        <v>1012</v>
      </c>
      <c r="E441" s="103" t="b">
        <v>0</v>
      </c>
      <c r="F441" s="103" t="b">
        <v>0</v>
      </c>
      <c r="G441" s="103" t="b">
        <v>0</v>
      </c>
    </row>
    <row r="442" spans="1:7" ht="15">
      <c r="A442" s="105" t="s">
        <v>826</v>
      </c>
      <c r="B442" s="103">
        <v>2</v>
      </c>
      <c r="C442" s="107">
        <v>0.0007023913228851108</v>
      </c>
      <c r="D442" s="103" t="s">
        <v>1012</v>
      </c>
      <c r="E442" s="103" t="b">
        <v>0</v>
      </c>
      <c r="F442" s="103" t="b">
        <v>0</v>
      </c>
      <c r="G442" s="103" t="b">
        <v>0</v>
      </c>
    </row>
    <row r="443" spans="1:7" ht="15">
      <c r="A443" s="105" t="s">
        <v>827</v>
      </c>
      <c r="B443" s="103">
        <v>2</v>
      </c>
      <c r="C443" s="107">
        <v>0.0007023913228851108</v>
      </c>
      <c r="D443" s="103" t="s">
        <v>1012</v>
      </c>
      <c r="E443" s="103" t="b">
        <v>0</v>
      </c>
      <c r="F443" s="103" t="b">
        <v>0</v>
      </c>
      <c r="G443" s="103" t="b">
        <v>0</v>
      </c>
    </row>
    <row r="444" spans="1:7" ht="15">
      <c r="A444" s="105" t="s">
        <v>828</v>
      </c>
      <c r="B444" s="103">
        <v>2</v>
      </c>
      <c r="C444" s="107">
        <v>0.0007023913228851108</v>
      </c>
      <c r="D444" s="103" t="s">
        <v>1012</v>
      </c>
      <c r="E444" s="103" t="b">
        <v>0</v>
      </c>
      <c r="F444" s="103" t="b">
        <v>0</v>
      </c>
      <c r="G444" s="103" t="b">
        <v>0</v>
      </c>
    </row>
    <row r="445" spans="1:7" ht="15">
      <c r="A445" s="105" t="s">
        <v>829</v>
      </c>
      <c r="B445" s="103">
        <v>2</v>
      </c>
      <c r="C445" s="107">
        <v>0.0007023913228851108</v>
      </c>
      <c r="D445" s="103" t="s">
        <v>1012</v>
      </c>
      <c r="E445" s="103" t="b">
        <v>0</v>
      </c>
      <c r="F445" s="103" t="b">
        <v>0</v>
      </c>
      <c r="G445" s="103" t="b">
        <v>0</v>
      </c>
    </row>
    <row r="446" spans="1:7" ht="15">
      <c r="A446" s="105" t="s">
        <v>830</v>
      </c>
      <c r="B446" s="103">
        <v>2</v>
      </c>
      <c r="C446" s="107">
        <v>0.0007023913228851108</v>
      </c>
      <c r="D446" s="103" t="s">
        <v>1012</v>
      </c>
      <c r="E446" s="103" t="b">
        <v>0</v>
      </c>
      <c r="F446" s="103" t="b">
        <v>0</v>
      </c>
      <c r="G446" s="103" t="b">
        <v>0</v>
      </c>
    </row>
    <row r="447" spans="1:7" ht="15">
      <c r="A447" s="105" t="s">
        <v>831</v>
      </c>
      <c r="B447" s="103">
        <v>2</v>
      </c>
      <c r="C447" s="107">
        <v>0.0007023913228851108</v>
      </c>
      <c r="D447" s="103" t="s">
        <v>1012</v>
      </c>
      <c r="E447" s="103" t="b">
        <v>0</v>
      </c>
      <c r="F447" s="103" t="b">
        <v>0</v>
      </c>
      <c r="G447" s="103" t="b">
        <v>0</v>
      </c>
    </row>
    <row r="448" spans="1:7" ht="15">
      <c r="A448" s="105" t="s">
        <v>832</v>
      </c>
      <c r="B448" s="103">
        <v>2</v>
      </c>
      <c r="C448" s="107">
        <v>0.0007023913228851108</v>
      </c>
      <c r="D448" s="103" t="s">
        <v>1012</v>
      </c>
      <c r="E448" s="103" t="b">
        <v>0</v>
      </c>
      <c r="F448" s="103" t="b">
        <v>0</v>
      </c>
      <c r="G448" s="103" t="b">
        <v>0</v>
      </c>
    </row>
    <row r="449" spans="1:7" ht="15">
      <c r="A449" s="105" t="s">
        <v>833</v>
      </c>
      <c r="B449" s="103">
        <v>2</v>
      </c>
      <c r="C449" s="107">
        <v>0.0007023913228851108</v>
      </c>
      <c r="D449" s="103" t="s">
        <v>1012</v>
      </c>
      <c r="E449" s="103" t="b">
        <v>0</v>
      </c>
      <c r="F449" s="103" t="b">
        <v>0</v>
      </c>
      <c r="G449" s="103" t="b">
        <v>0</v>
      </c>
    </row>
    <row r="450" spans="1:7" ht="15">
      <c r="A450" s="105" t="s">
        <v>834</v>
      </c>
      <c r="B450" s="103">
        <v>2</v>
      </c>
      <c r="C450" s="107">
        <v>0.0007023913228851108</v>
      </c>
      <c r="D450" s="103" t="s">
        <v>1012</v>
      </c>
      <c r="E450" s="103" t="b">
        <v>0</v>
      </c>
      <c r="F450" s="103" t="b">
        <v>0</v>
      </c>
      <c r="G450" s="103" t="b">
        <v>0</v>
      </c>
    </row>
    <row r="451" spans="1:7" ht="15">
      <c r="A451" s="105" t="s">
        <v>835</v>
      </c>
      <c r="B451" s="103">
        <v>2</v>
      </c>
      <c r="C451" s="107">
        <v>0.0007023913228851108</v>
      </c>
      <c r="D451" s="103" t="s">
        <v>1012</v>
      </c>
      <c r="E451" s="103" t="b">
        <v>0</v>
      </c>
      <c r="F451" s="103" t="b">
        <v>0</v>
      </c>
      <c r="G451" s="103" t="b">
        <v>0</v>
      </c>
    </row>
    <row r="452" spans="1:7" ht="15">
      <c r="A452" s="105" t="s">
        <v>836</v>
      </c>
      <c r="B452" s="103">
        <v>2</v>
      </c>
      <c r="C452" s="107">
        <v>0.0007023913228851108</v>
      </c>
      <c r="D452" s="103" t="s">
        <v>1012</v>
      </c>
      <c r="E452" s="103" t="b">
        <v>0</v>
      </c>
      <c r="F452" s="103" t="b">
        <v>0</v>
      </c>
      <c r="G452" s="103" t="b">
        <v>0</v>
      </c>
    </row>
    <row r="453" spans="1:7" ht="15">
      <c r="A453" s="105" t="s">
        <v>837</v>
      </c>
      <c r="B453" s="103">
        <v>2</v>
      </c>
      <c r="C453" s="107">
        <v>0.0007023913228851108</v>
      </c>
      <c r="D453" s="103" t="s">
        <v>1012</v>
      </c>
      <c r="E453" s="103" t="b">
        <v>1</v>
      </c>
      <c r="F453" s="103" t="b">
        <v>0</v>
      </c>
      <c r="G453" s="103" t="b">
        <v>0</v>
      </c>
    </row>
    <row r="454" spans="1:7" ht="15">
      <c r="A454" s="105" t="s">
        <v>838</v>
      </c>
      <c r="B454" s="103">
        <v>2</v>
      </c>
      <c r="C454" s="107">
        <v>0.0007023913228851108</v>
      </c>
      <c r="D454" s="103" t="s">
        <v>1012</v>
      </c>
      <c r="E454" s="103" t="b">
        <v>0</v>
      </c>
      <c r="F454" s="103" t="b">
        <v>0</v>
      </c>
      <c r="G454" s="103" t="b">
        <v>0</v>
      </c>
    </row>
    <row r="455" spans="1:7" ht="15">
      <c r="A455" s="105" t="s">
        <v>839</v>
      </c>
      <c r="B455" s="103">
        <v>2</v>
      </c>
      <c r="C455" s="107">
        <v>0.0007023913228851108</v>
      </c>
      <c r="D455" s="103" t="s">
        <v>1012</v>
      </c>
      <c r="E455" s="103" t="b">
        <v>0</v>
      </c>
      <c r="F455" s="103" t="b">
        <v>0</v>
      </c>
      <c r="G455" s="103" t="b">
        <v>0</v>
      </c>
    </row>
    <row r="456" spans="1:7" ht="15">
      <c r="A456" s="105" t="s">
        <v>840</v>
      </c>
      <c r="B456" s="103">
        <v>2</v>
      </c>
      <c r="C456" s="107">
        <v>0.0007023913228851108</v>
      </c>
      <c r="D456" s="103" t="s">
        <v>1012</v>
      </c>
      <c r="E456" s="103" t="b">
        <v>0</v>
      </c>
      <c r="F456" s="103" t="b">
        <v>0</v>
      </c>
      <c r="G456" s="103" t="b">
        <v>0</v>
      </c>
    </row>
    <row r="457" spans="1:7" ht="15">
      <c r="A457" s="105" t="s">
        <v>841</v>
      </c>
      <c r="B457" s="103">
        <v>2</v>
      </c>
      <c r="C457" s="107">
        <v>0.0008566075091883799</v>
      </c>
      <c r="D457" s="103" t="s">
        <v>1012</v>
      </c>
      <c r="E457" s="103" t="b">
        <v>0</v>
      </c>
      <c r="F457" s="103" t="b">
        <v>0</v>
      </c>
      <c r="G457" s="103" t="b">
        <v>0</v>
      </c>
    </row>
    <row r="458" spans="1:7" ht="15">
      <c r="A458" s="105" t="s">
        <v>842</v>
      </c>
      <c r="B458" s="103">
        <v>2</v>
      </c>
      <c r="C458" s="107">
        <v>0.0008566075091883799</v>
      </c>
      <c r="D458" s="103" t="s">
        <v>1012</v>
      </c>
      <c r="E458" s="103" t="b">
        <v>0</v>
      </c>
      <c r="F458" s="103" t="b">
        <v>0</v>
      </c>
      <c r="G458" s="103" t="b">
        <v>0</v>
      </c>
    </row>
    <row r="459" spans="1:7" ht="15">
      <c r="A459" s="105" t="s">
        <v>843</v>
      </c>
      <c r="B459" s="103">
        <v>2</v>
      </c>
      <c r="C459" s="107">
        <v>0.0008566075091883799</v>
      </c>
      <c r="D459" s="103" t="s">
        <v>1012</v>
      </c>
      <c r="E459" s="103" t="b">
        <v>0</v>
      </c>
      <c r="F459" s="103" t="b">
        <v>0</v>
      </c>
      <c r="G459" s="103" t="b">
        <v>0</v>
      </c>
    </row>
    <row r="460" spans="1:7" ht="15">
      <c r="A460" s="105" t="s">
        <v>844</v>
      </c>
      <c r="B460" s="103">
        <v>2</v>
      </c>
      <c r="C460" s="107">
        <v>0.0008566075091883799</v>
      </c>
      <c r="D460" s="103" t="s">
        <v>1012</v>
      </c>
      <c r="E460" s="103" t="b">
        <v>0</v>
      </c>
      <c r="F460" s="103" t="b">
        <v>0</v>
      </c>
      <c r="G460" s="103" t="b">
        <v>0</v>
      </c>
    </row>
    <row r="461" spans="1:7" ht="15">
      <c r="A461" s="105" t="s">
        <v>845</v>
      </c>
      <c r="B461" s="103">
        <v>2</v>
      </c>
      <c r="C461" s="107">
        <v>0.0008566075091883799</v>
      </c>
      <c r="D461" s="103" t="s">
        <v>1012</v>
      </c>
      <c r="E461" s="103" t="b">
        <v>0</v>
      </c>
      <c r="F461" s="103" t="b">
        <v>0</v>
      </c>
      <c r="G461" s="103" t="b">
        <v>0</v>
      </c>
    </row>
    <row r="462" spans="1:7" ht="15">
      <c r="A462" s="105" t="s">
        <v>846</v>
      </c>
      <c r="B462" s="103">
        <v>2</v>
      </c>
      <c r="C462" s="107">
        <v>0.0007023913228851108</v>
      </c>
      <c r="D462" s="103" t="s">
        <v>1012</v>
      </c>
      <c r="E462" s="103" t="b">
        <v>0</v>
      </c>
      <c r="F462" s="103" t="b">
        <v>0</v>
      </c>
      <c r="G462" s="103" t="b">
        <v>0</v>
      </c>
    </row>
    <row r="463" spans="1:7" ht="15">
      <c r="A463" s="105" t="s">
        <v>847</v>
      </c>
      <c r="B463" s="103">
        <v>2</v>
      </c>
      <c r="C463" s="107">
        <v>0.0007023913228851108</v>
      </c>
      <c r="D463" s="103" t="s">
        <v>1012</v>
      </c>
      <c r="E463" s="103" t="b">
        <v>0</v>
      </c>
      <c r="F463" s="103" t="b">
        <v>0</v>
      </c>
      <c r="G463" s="103" t="b">
        <v>0</v>
      </c>
    </row>
    <row r="464" spans="1:7" ht="15">
      <c r="A464" s="105" t="s">
        <v>848</v>
      </c>
      <c r="B464" s="103">
        <v>2</v>
      </c>
      <c r="C464" s="107">
        <v>0.0007023913228851108</v>
      </c>
      <c r="D464" s="103" t="s">
        <v>1012</v>
      </c>
      <c r="E464" s="103" t="b">
        <v>0</v>
      </c>
      <c r="F464" s="103" t="b">
        <v>0</v>
      </c>
      <c r="G464" s="103" t="b">
        <v>0</v>
      </c>
    </row>
    <row r="465" spans="1:7" ht="15">
      <c r="A465" s="105" t="s">
        <v>255</v>
      </c>
      <c r="B465" s="103">
        <v>2</v>
      </c>
      <c r="C465" s="107">
        <v>0.0008566075091883799</v>
      </c>
      <c r="D465" s="103" t="s">
        <v>1012</v>
      </c>
      <c r="E465" s="103" t="b">
        <v>0</v>
      </c>
      <c r="F465" s="103" t="b">
        <v>0</v>
      </c>
      <c r="G465" s="103" t="b">
        <v>0</v>
      </c>
    </row>
    <row r="466" spans="1:7" ht="15">
      <c r="A466" s="105" t="s">
        <v>849</v>
      </c>
      <c r="B466" s="103">
        <v>2</v>
      </c>
      <c r="C466" s="107">
        <v>0.0007023913228851108</v>
      </c>
      <c r="D466" s="103" t="s">
        <v>1012</v>
      </c>
      <c r="E466" s="103" t="b">
        <v>0</v>
      </c>
      <c r="F466" s="103" t="b">
        <v>0</v>
      </c>
      <c r="G466" s="103" t="b">
        <v>0</v>
      </c>
    </row>
    <row r="467" spans="1:7" ht="15">
      <c r="A467" s="105" t="s">
        <v>850</v>
      </c>
      <c r="B467" s="103">
        <v>2</v>
      </c>
      <c r="C467" s="107">
        <v>0.0008566075091883799</v>
      </c>
      <c r="D467" s="103" t="s">
        <v>1012</v>
      </c>
      <c r="E467" s="103" t="b">
        <v>0</v>
      </c>
      <c r="F467" s="103" t="b">
        <v>0</v>
      </c>
      <c r="G467" s="103" t="b">
        <v>0</v>
      </c>
    </row>
    <row r="468" spans="1:7" ht="15">
      <c r="A468" s="105" t="s">
        <v>851</v>
      </c>
      <c r="B468" s="103">
        <v>2</v>
      </c>
      <c r="C468" s="107">
        <v>0.0007023913228851108</v>
      </c>
      <c r="D468" s="103" t="s">
        <v>1012</v>
      </c>
      <c r="E468" s="103" t="b">
        <v>0</v>
      </c>
      <c r="F468" s="103" t="b">
        <v>0</v>
      </c>
      <c r="G468" s="103" t="b">
        <v>0</v>
      </c>
    </row>
    <row r="469" spans="1:7" ht="15">
      <c r="A469" s="105" t="s">
        <v>852</v>
      </c>
      <c r="B469" s="103">
        <v>2</v>
      </c>
      <c r="C469" s="107">
        <v>0.0008566075091883799</v>
      </c>
      <c r="D469" s="103" t="s">
        <v>1012</v>
      </c>
      <c r="E469" s="103" t="b">
        <v>0</v>
      </c>
      <c r="F469" s="103" t="b">
        <v>0</v>
      </c>
      <c r="G469" s="103" t="b">
        <v>0</v>
      </c>
    </row>
    <row r="470" spans="1:7" ht="15">
      <c r="A470" s="105" t="s">
        <v>853</v>
      </c>
      <c r="B470" s="103">
        <v>2</v>
      </c>
      <c r="C470" s="107">
        <v>0.0007023913228851108</v>
      </c>
      <c r="D470" s="103" t="s">
        <v>1012</v>
      </c>
      <c r="E470" s="103" t="b">
        <v>0</v>
      </c>
      <c r="F470" s="103" t="b">
        <v>0</v>
      </c>
      <c r="G470" s="103" t="b">
        <v>0</v>
      </c>
    </row>
    <row r="471" spans="1:7" ht="15">
      <c r="A471" s="105" t="s">
        <v>854</v>
      </c>
      <c r="B471" s="103">
        <v>2</v>
      </c>
      <c r="C471" s="107">
        <v>0.0007023913228851108</v>
      </c>
      <c r="D471" s="103" t="s">
        <v>1012</v>
      </c>
      <c r="E471" s="103" t="b">
        <v>0</v>
      </c>
      <c r="F471" s="103" t="b">
        <v>0</v>
      </c>
      <c r="G471" s="103" t="b">
        <v>0</v>
      </c>
    </row>
    <row r="472" spans="1:7" ht="15">
      <c r="A472" s="105" t="s">
        <v>855</v>
      </c>
      <c r="B472" s="103">
        <v>2</v>
      </c>
      <c r="C472" s="107">
        <v>0.0007023913228851108</v>
      </c>
      <c r="D472" s="103" t="s">
        <v>1012</v>
      </c>
      <c r="E472" s="103" t="b">
        <v>0</v>
      </c>
      <c r="F472" s="103" t="b">
        <v>0</v>
      </c>
      <c r="G472" s="103" t="b">
        <v>0</v>
      </c>
    </row>
    <row r="473" spans="1:7" ht="15">
      <c r="A473" s="105" t="s">
        <v>856</v>
      </c>
      <c r="B473" s="103">
        <v>2</v>
      </c>
      <c r="C473" s="107">
        <v>0.0008566075091883799</v>
      </c>
      <c r="D473" s="103" t="s">
        <v>1012</v>
      </c>
      <c r="E473" s="103" t="b">
        <v>0</v>
      </c>
      <c r="F473" s="103" t="b">
        <v>0</v>
      </c>
      <c r="G473" s="103" t="b">
        <v>0</v>
      </c>
    </row>
    <row r="474" spans="1:7" ht="15">
      <c r="A474" s="105" t="s">
        <v>857</v>
      </c>
      <c r="B474" s="103">
        <v>2</v>
      </c>
      <c r="C474" s="107">
        <v>0.0007023913228851108</v>
      </c>
      <c r="D474" s="103" t="s">
        <v>1012</v>
      </c>
      <c r="E474" s="103" t="b">
        <v>1</v>
      </c>
      <c r="F474" s="103" t="b">
        <v>0</v>
      </c>
      <c r="G474" s="103" t="b">
        <v>0</v>
      </c>
    </row>
    <row r="475" spans="1:7" ht="15">
      <c r="A475" s="105" t="s">
        <v>858</v>
      </c>
      <c r="B475" s="103">
        <v>2</v>
      </c>
      <c r="C475" s="107">
        <v>0.0007023913228851108</v>
      </c>
      <c r="D475" s="103" t="s">
        <v>1012</v>
      </c>
      <c r="E475" s="103" t="b">
        <v>0</v>
      </c>
      <c r="F475" s="103" t="b">
        <v>0</v>
      </c>
      <c r="G475" s="103" t="b">
        <v>0</v>
      </c>
    </row>
    <row r="476" spans="1:7" ht="15">
      <c r="A476" s="105" t="s">
        <v>859</v>
      </c>
      <c r="B476" s="103">
        <v>2</v>
      </c>
      <c r="C476" s="107">
        <v>0.0008566075091883799</v>
      </c>
      <c r="D476" s="103" t="s">
        <v>1012</v>
      </c>
      <c r="E476" s="103" t="b">
        <v>0</v>
      </c>
      <c r="F476" s="103" t="b">
        <v>0</v>
      </c>
      <c r="G476" s="103" t="b">
        <v>0</v>
      </c>
    </row>
    <row r="477" spans="1:7" ht="15">
      <c r="A477" s="105" t="s">
        <v>860</v>
      </c>
      <c r="B477" s="103">
        <v>2</v>
      </c>
      <c r="C477" s="107">
        <v>0.0008566075091883799</v>
      </c>
      <c r="D477" s="103" t="s">
        <v>1012</v>
      </c>
      <c r="E477" s="103" t="b">
        <v>0</v>
      </c>
      <c r="F477" s="103" t="b">
        <v>0</v>
      </c>
      <c r="G477" s="103" t="b">
        <v>0</v>
      </c>
    </row>
    <row r="478" spans="1:7" ht="15">
      <c r="A478" s="105" t="s">
        <v>861</v>
      </c>
      <c r="B478" s="103">
        <v>2</v>
      </c>
      <c r="C478" s="107">
        <v>0.0007023913228851108</v>
      </c>
      <c r="D478" s="103" t="s">
        <v>1012</v>
      </c>
      <c r="E478" s="103" t="b">
        <v>0</v>
      </c>
      <c r="F478" s="103" t="b">
        <v>0</v>
      </c>
      <c r="G478" s="103" t="b">
        <v>0</v>
      </c>
    </row>
    <row r="479" spans="1:7" ht="15">
      <c r="A479" s="105" t="s">
        <v>862</v>
      </c>
      <c r="B479" s="103">
        <v>2</v>
      </c>
      <c r="C479" s="107">
        <v>0.0007023913228851108</v>
      </c>
      <c r="D479" s="103" t="s">
        <v>1012</v>
      </c>
      <c r="E479" s="103" t="b">
        <v>0</v>
      </c>
      <c r="F479" s="103" t="b">
        <v>0</v>
      </c>
      <c r="G479" s="103" t="b">
        <v>0</v>
      </c>
    </row>
    <row r="480" spans="1:7" ht="15">
      <c r="A480" s="105" t="s">
        <v>863</v>
      </c>
      <c r="B480" s="103">
        <v>2</v>
      </c>
      <c r="C480" s="107">
        <v>0.0008566075091883799</v>
      </c>
      <c r="D480" s="103" t="s">
        <v>1012</v>
      </c>
      <c r="E480" s="103" t="b">
        <v>1</v>
      </c>
      <c r="F480" s="103" t="b">
        <v>0</v>
      </c>
      <c r="G480" s="103" t="b">
        <v>0</v>
      </c>
    </row>
    <row r="481" spans="1:7" ht="15">
      <c r="A481" s="105" t="s">
        <v>864</v>
      </c>
      <c r="B481" s="103">
        <v>2</v>
      </c>
      <c r="C481" s="107">
        <v>0.0007023913228851108</v>
      </c>
      <c r="D481" s="103" t="s">
        <v>1012</v>
      </c>
      <c r="E481" s="103" t="b">
        <v>0</v>
      </c>
      <c r="F481" s="103" t="b">
        <v>0</v>
      </c>
      <c r="G481" s="103" t="b">
        <v>0</v>
      </c>
    </row>
    <row r="482" spans="1:7" ht="15">
      <c r="A482" s="105" t="s">
        <v>865</v>
      </c>
      <c r="B482" s="103">
        <v>2</v>
      </c>
      <c r="C482" s="107">
        <v>0.0007023913228851108</v>
      </c>
      <c r="D482" s="103" t="s">
        <v>1012</v>
      </c>
      <c r="E482" s="103" t="b">
        <v>0</v>
      </c>
      <c r="F482" s="103" t="b">
        <v>0</v>
      </c>
      <c r="G482" s="103" t="b">
        <v>0</v>
      </c>
    </row>
    <row r="483" spans="1:7" ht="15">
      <c r="A483" s="105" t="s">
        <v>866</v>
      </c>
      <c r="B483" s="103">
        <v>2</v>
      </c>
      <c r="C483" s="107">
        <v>0.0007023913228851108</v>
      </c>
      <c r="D483" s="103" t="s">
        <v>1012</v>
      </c>
      <c r="E483" s="103" t="b">
        <v>0</v>
      </c>
      <c r="F483" s="103" t="b">
        <v>0</v>
      </c>
      <c r="G483" s="103" t="b">
        <v>0</v>
      </c>
    </row>
    <row r="484" spans="1:7" ht="15">
      <c r="A484" s="105" t="s">
        <v>867</v>
      </c>
      <c r="B484" s="103">
        <v>2</v>
      </c>
      <c r="C484" s="107">
        <v>0.0007023913228851108</v>
      </c>
      <c r="D484" s="103" t="s">
        <v>1012</v>
      </c>
      <c r="E484" s="103" t="b">
        <v>0</v>
      </c>
      <c r="F484" s="103" t="b">
        <v>0</v>
      </c>
      <c r="G484" s="103" t="b">
        <v>0</v>
      </c>
    </row>
    <row r="485" spans="1:7" ht="15">
      <c r="A485" s="105" t="s">
        <v>868</v>
      </c>
      <c r="B485" s="103">
        <v>2</v>
      </c>
      <c r="C485" s="107">
        <v>0.0008566075091883799</v>
      </c>
      <c r="D485" s="103" t="s">
        <v>1012</v>
      </c>
      <c r="E485" s="103" t="b">
        <v>0</v>
      </c>
      <c r="F485" s="103" t="b">
        <v>0</v>
      </c>
      <c r="G485" s="103" t="b">
        <v>0</v>
      </c>
    </row>
    <row r="486" spans="1:7" ht="15">
      <c r="A486" s="105" t="s">
        <v>869</v>
      </c>
      <c r="B486" s="103">
        <v>2</v>
      </c>
      <c r="C486" s="107">
        <v>0.0007023913228851108</v>
      </c>
      <c r="D486" s="103" t="s">
        <v>1012</v>
      </c>
      <c r="E486" s="103" t="b">
        <v>0</v>
      </c>
      <c r="F486" s="103" t="b">
        <v>1</v>
      </c>
      <c r="G486" s="103" t="b">
        <v>0</v>
      </c>
    </row>
    <row r="487" spans="1:7" ht="15">
      <c r="A487" s="105" t="s">
        <v>870</v>
      </c>
      <c r="B487" s="103">
        <v>2</v>
      </c>
      <c r="C487" s="107">
        <v>0.0008566075091883799</v>
      </c>
      <c r="D487" s="103" t="s">
        <v>1012</v>
      </c>
      <c r="E487" s="103" t="b">
        <v>0</v>
      </c>
      <c r="F487" s="103" t="b">
        <v>0</v>
      </c>
      <c r="G487" s="103" t="b">
        <v>0</v>
      </c>
    </row>
    <row r="488" spans="1:7" ht="15">
      <c r="A488" s="105" t="s">
        <v>871</v>
      </c>
      <c r="B488" s="103">
        <v>2</v>
      </c>
      <c r="C488" s="107">
        <v>0.0008566075091883799</v>
      </c>
      <c r="D488" s="103" t="s">
        <v>1012</v>
      </c>
      <c r="E488" s="103" t="b">
        <v>0</v>
      </c>
      <c r="F488" s="103" t="b">
        <v>0</v>
      </c>
      <c r="G488" s="103" t="b">
        <v>0</v>
      </c>
    </row>
    <row r="489" spans="1:7" ht="15">
      <c r="A489" s="105" t="s">
        <v>872</v>
      </c>
      <c r="B489" s="103">
        <v>2</v>
      </c>
      <c r="C489" s="107">
        <v>0.0007023913228851108</v>
      </c>
      <c r="D489" s="103" t="s">
        <v>1012</v>
      </c>
      <c r="E489" s="103" t="b">
        <v>0</v>
      </c>
      <c r="F489" s="103" t="b">
        <v>0</v>
      </c>
      <c r="G489" s="103" t="b">
        <v>0</v>
      </c>
    </row>
    <row r="490" spans="1:7" ht="15">
      <c r="A490" s="105" t="s">
        <v>873</v>
      </c>
      <c r="B490" s="103">
        <v>2</v>
      </c>
      <c r="C490" s="107">
        <v>0.0007023913228851108</v>
      </c>
      <c r="D490" s="103" t="s">
        <v>1012</v>
      </c>
      <c r="E490" s="103" t="b">
        <v>0</v>
      </c>
      <c r="F490" s="103" t="b">
        <v>0</v>
      </c>
      <c r="G490" s="103" t="b">
        <v>0</v>
      </c>
    </row>
    <row r="491" spans="1:7" ht="15">
      <c r="A491" s="105" t="s">
        <v>874</v>
      </c>
      <c r="B491" s="103">
        <v>2</v>
      </c>
      <c r="C491" s="107">
        <v>0.0007023913228851108</v>
      </c>
      <c r="D491" s="103" t="s">
        <v>1012</v>
      </c>
      <c r="E491" s="103" t="b">
        <v>0</v>
      </c>
      <c r="F491" s="103" t="b">
        <v>0</v>
      </c>
      <c r="G491" s="103" t="b">
        <v>0</v>
      </c>
    </row>
    <row r="492" spans="1:7" ht="15">
      <c r="A492" s="105" t="s">
        <v>875</v>
      </c>
      <c r="B492" s="103">
        <v>2</v>
      </c>
      <c r="C492" s="107">
        <v>0.0007023913228851108</v>
      </c>
      <c r="D492" s="103" t="s">
        <v>1012</v>
      </c>
      <c r="E492" s="103" t="b">
        <v>0</v>
      </c>
      <c r="F492" s="103" t="b">
        <v>0</v>
      </c>
      <c r="G492" s="103" t="b">
        <v>0</v>
      </c>
    </row>
    <row r="493" spans="1:7" ht="15">
      <c r="A493" s="105" t="s">
        <v>876</v>
      </c>
      <c r="B493" s="103">
        <v>2</v>
      </c>
      <c r="C493" s="107">
        <v>0.0007023913228851108</v>
      </c>
      <c r="D493" s="103" t="s">
        <v>1012</v>
      </c>
      <c r="E493" s="103" t="b">
        <v>0</v>
      </c>
      <c r="F493" s="103" t="b">
        <v>0</v>
      </c>
      <c r="G493" s="103" t="b">
        <v>0</v>
      </c>
    </row>
    <row r="494" spans="1:7" ht="15">
      <c r="A494" s="105" t="s">
        <v>877</v>
      </c>
      <c r="B494" s="103">
        <v>2</v>
      </c>
      <c r="C494" s="107">
        <v>0.0008566075091883799</v>
      </c>
      <c r="D494" s="103" t="s">
        <v>1012</v>
      </c>
      <c r="E494" s="103" t="b">
        <v>0</v>
      </c>
      <c r="F494" s="103" t="b">
        <v>0</v>
      </c>
      <c r="G494" s="103" t="b">
        <v>0</v>
      </c>
    </row>
    <row r="495" spans="1:7" ht="15">
      <c r="A495" s="105" t="s">
        <v>878</v>
      </c>
      <c r="B495" s="103">
        <v>2</v>
      </c>
      <c r="C495" s="107">
        <v>0.0008566075091883799</v>
      </c>
      <c r="D495" s="103" t="s">
        <v>1012</v>
      </c>
      <c r="E495" s="103" t="b">
        <v>0</v>
      </c>
      <c r="F495" s="103" t="b">
        <v>0</v>
      </c>
      <c r="G495" s="103" t="b">
        <v>0</v>
      </c>
    </row>
    <row r="496" spans="1:7" ht="15">
      <c r="A496" s="105" t="s">
        <v>879</v>
      </c>
      <c r="B496" s="103">
        <v>2</v>
      </c>
      <c r="C496" s="107">
        <v>0.0007023913228851108</v>
      </c>
      <c r="D496" s="103" t="s">
        <v>1012</v>
      </c>
      <c r="E496" s="103" t="b">
        <v>0</v>
      </c>
      <c r="F496" s="103" t="b">
        <v>0</v>
      </c>
      <c r="G496" s="103" t="b">
        <v>0</v>
      </c>
    </row>
    <row r="497" spans="1:7" ht="15">
      <c r="A497" s="105" t="s">
        <v>880</v>
      </c>
      <c r="B497" s="103">
        <v>2</v>
      </c>
      <c r="C497" s="107">
        <v>0.0008566075091883799</v>
      </c>
      <c r="D497" s="103" t="s">
        <v>1012</v>
      </c>
      <c r="E497" s="103" t="b">
        <v>0</v>
      </c>
      <c r="F497" s="103" t="b">
        <v>0</v>
      </c>
      <c r="G497" s="103" t="b">
        <v>0</v>
      </c>
    </row>
    <row r="498" spans="1:7" ht="15">
      <c r="A498" s="105" t="s">
        <v>881</v>
      </c>
      <c r="B498" s="103">
        <v>2</v>
      </c>
      <c r="C498" s="107">
        <v>0.0008566075091883799</v>
      </c>
      <c r="D498" s="103" t="s">
        <v>1012</v>
      </c>
      <c r="E498" s="103" t="b">
        <v>0</v>
      </c>
      <c r="F498" s="103" t="b">
        <v>0</v>
      </c>
      <c r="G498" s="103" t="b">
        <v>0</v>
      </c>
    </row>
    <row r="499" spans="1:7" ht="15">
      <c r="A499" s="105" t="s">
        <v>882</v>
      </c>
      <c r="B499" s="103">
        <v>2</v>
      </c>
      <c r="C499" s="107">
        <v>0.0008566075091883799</v>
      </c>
      <c r="D499" s="103" t="s">
        <v>1012</v>
      </c>
      <c r="E499" s="103" t="b">
        <v>0</v>
      </c>
      <c r="F499" s="103" t="b">
        <v>0</v>
      </c>
      <c r="G499" s="103" t="b">
        <v>0</v>
      </c>
    </row>
    <row r="500" spans="1:7" ht="15">
      <c r="A500" s="105" t="s">
        <v>883</v>
      </c>
      <c r="B500" s="103">
        <v>2</v>
      </c>
      <c r="C500" s="107">
        <v>0.0008566075091883799</v>
      </c>
      <c r="D500" s="103" t="s">
        <v>1012</v>
      </c>
      <c r="E500" s="103" t="b">
        <v>0</v>
      </c>
      <c r="F500" s="103" t="b">
        <v>0</v>
      </c>
      <c r="G500" s="103" t="b">
        <v>0</v>
      </c>
    </row>
    <row r="501" spans="1:7" ht="15">
      <c r="A501" s="105" t="s">
        <v>884</v>
      </c>
      <c r="B501" s="103">
        <v>2</v>
      </c>
      <c r="C501" s="107">
        <v>0.0008566075091883799</v>
      </c>
      <c r="D501" s="103" t="s">
        <v>1012</v>
      </c>
      <c r="E501" s="103" t="b">
        <v>0</v>
      </c>
      <c r="F501" s="103" t="b">
        <v>0</v>
      </c>
      <c r="G501" s="103" t="b">
        <v>0</v>
      </c>
    </row>
    <row r="502" spans="1:7" ht="15">
      <c r="A502" s="105" t="s">
        <v>885</v>
      </c>
      <c r="B502" s="103">
        <v>2</v>
      </c>
      <c r="C502" s="107">
        <v>0.0008566075091883799</v>
      </c>
      <c r="D502" s="103" t="s">
        <v>1012</v>
      </c>
      <c r="E502" s="103" t="b">
        <v>0</v>
      </c>
      <c r="F502" s="103" t="b">
        <v>1</v>
      </c>
      <c r="G502" s="103" t="b">
        <v>0</v>
      </c>
    </row>
    <row r="503" spans="1:7" ht="15">
      <c r="A503" s="105" t="s">
        <v>886</v>
      </c>
      <c r="B503" s="103">
        <v>2</v>
      </c>
      <c r="C503" s="107">
        <v>0.0008566075091883799</v>
      </c>
      <c r="D503" s="103" t="s">
        <v>1012</v>
      </c>
      <c r="E503" s="103" t="b">
        <v>0</v>
      </c>
      <c r="F503" s="103" t="b">
        <v>0</v>
      </c>
      <c r="G503" s="103" t="b">
        <v>0</v>
      </c>
    </row>
    <row r="504" spans="1:7" ht="15">
      <c r="A504" s="105" t="s">
        <v>887</v>
      </c>
      <c r="B504" s="103">
        <v>2</v>
      </c>
      <c r="C504" s="107">
        <v>0.0007023913228851108</v>
      </c>
      <c r="D504" s="103" t="s">
        <v>1012</v>
      </c>
      <c r="E504" s="103" t="b">
        <v>0</v>
      </c>
      <c r="F504" s="103" t="b">
        <v>0</v>
      </c>
      <c r="G504" s="103" t="b">
        <v>0</v>
      </c>
    </row>
    <row r="505" spans="1:7" ht="15">
      <c r="A505" s="105" t="s">
        <v>888</v>
      </c>
      <c r="B505" s="103">
        <v>2</v>
      </c>
      <c r="C505" s="107">
        <v>0.0007023913228851108</v>
      </c>
      <c r="D505" s="103" t="s">
        <v>1012</v>
      </c>
      <c r="E505" s="103" t="b">
        <v>0</v>
      </c>
      <c r="F505" s="103" t="b">
        <v>0</v>
      </c>
      <c r="G505" s="103" t="b">
        <v>0</v>
      </c>
    </row>
    <row r="506" spans="1:7" ht="15">
      <c r="A506" s="105" t="s">
        <v>889</v>
      </c>
      <c r="B506" s="103">
        <v>2</v>
      </c>
      <c r="C506" s="107">
        <v>0.0007023913228851108</v>
      </c>
      <c r="D506" s="103" t="s">
        <v>1012</v>
      </c>
      <c r="E506" s="103" t="b">
        <v>0</v>
      </c>
      <c r="F506" s="103" t="b">
        <v>0</v>
      </c>
      <c r="G506" s="103" t="b">
        <v>0</v>
      </c>
    </row>
    <row r="507" spans="1:7" ht="15">
      <c r="A507" s="105" t="s">
        <v>890</v>
      </c>
      <c r="B507" s="103">
        <v>2</v>
      </c>
      <c r="C507" s="107">
        <v>0.0008566075091883799</v>
      </c>
      <c r="D507" s="103" t="s">
        <v>1012</v>
      </c>
      <c r="E507" s="103" t="b">
        <v>0</v>
      </c>
      <c r="F507" s="103" t="b">
        <v>0</v>
      </c>
      <c r="G507" s="103" t="b">
        <v>0</v>
      </c>
    </row>
    <row r="508" spans="1:7" ht="15">
      <c r="A508" s="105" t="s">
        <v>891</v>
      </c>
      <c r="B508" s="103">
        <v>2</v>
      </c>
      <c r="C508" s="107">
        <v>0.0007023913228851108</v>
      </c>
      <c r="D508" s="103" t="s">
        <v>1012</v>
      </c>
      <c r="E508" s="103" t="b">
        <v>0</v>
      </c>
      <c r="F508" s="103" t="b">
        <v>0</v>
      </c>
      <c r="G508" s="103" t="b">
        <v>0</v>
      </c>
    </row>
    <row r="509" spans="1:7" ht="15">
      <c r="A509" s="105" t="s">
        <v>892</v>
      </c>
      <c r="B509" s="103">
        <v>2</v>
      </c>
      <c r="C509" s="107">
        <v>0.0008566075091883799</v>
      </c>
      <c r="D509" s="103" t="s">
        <v>1012</v>
      </c>
      <c r="E509" s="103" t="b">
        <v>1</v>
      </c>
      <c r="F509" s="103" t="b">
        <v>0</v>
      </c>
      <c r="G509" s="103" t="b">
        <v>0</v>
      </c>
    </row>
    <row r="510" spans="1:7" ht="15">
      <c r="A510" s="105" t="s">
        <v>893</v>
      </c>
      <c r="B510" s="103">
        <v>2</v>
      </c>
      <c r="C510" s="107">
        <v>0.0007023913228851108</v>
      </c>
      <c r="D510" s="103" t="s">
        <v>1012</v>
      </c>
      <c r="E510" s="103" t="b">
        <v>0</v>
      </c>
      <c r="F510" s="103" t="b">
        <v>0</v>
      </c>
      <c r="G510" s="103" t="b">
        <v>0</v>
      </c>
    </row>
    <row r="511" spans="1:7" ht="15">
      <c r="A511" s="105" t="s">
        <v>894</v>
      </c>
      <c r="B511" s="103">
        <v>2</v>
      </c>
      <c r="C511" s="107">
        <v>0.0007023913228851108</v>
      </c>
      <c r="D511" s="103" t="s">
        <v>1012</v>
      </c>
      <c r="E511" s="103" t="b">
        <v>0</v>
      </c>
      <c r="F511" s="103" t="b">
        <v>0</v>
      </c>
      <c r="G511" s="103" t="b">
        <v>0</v>
      </c>
    </row>
    <row r="512" spans="1:7" ht="15">
      <c r="A512" s="105" t="s">
        <v>895</v>
      </c>
      <c r="B512" s="103">
        <v>2</v>
      </c>
      <c r="C512" s="107">
        <v>0.0008566075091883799</v>
      </c>
      <c r="D512" s="103" t="s">
        <v>1012</v>
      </c>
      <c r="E512" s="103" t="b">
        <v>0</v>
      </c>
      <c r="F512" s="103" t="b">
        <v>0</v>
      </c>
      <c r="G512" s="103" t="b">
        <v>0</v>
      </c>
    </row>
    <row r="513" spans="1:7" ht="15">
      <c r="A513" s="105" t="s">
        <v>896</v>
      </c>
      <c r="B513" s="103">
        <v>2</v>
      </c>
      <c r="C513" s="107">
        <v>0.0007023913228851108</v>
      </c>
      <c r="D513" s="103" t="s">
        <v>1012</v>
      </c>
      <c r="E513" s="103" t="b">
        <v>0</v>
      </c>
      <c r="F513" s="103" t="b">
        <v>0</v>
      </c>
      <c r="G513" s="103" t="b">
        <v>0</v>
      </c>
    </row>
    <row r="514" spans="1:7" ht="15">
      <c r="A514" s="105" t="s">
        <v>897</v>
      </c>
      <c r="B514" s="103">
        <v>2</v>
      </c>
      <c r="C514" s="107">
        <v>0.0007023913228851108</v>
      </c>
      <c r="D514" s="103" t="s">
        <v>1012</v>
      </c>
      <c r="E514" s="103" t="b">
        <v>1</v>
      </c>
      <c r="F514" s="103" t="b">
        <v>0</v>
      </c>
      <c r="G514" s="103" t="b">
        <v>0</v>
      </c>
    </row>
    <row r="515" spans="1:7" ht="15">
      <c r="A515" s="105" t="s">
        <v>898</v>
      </c>
      <c r="B515" s="103">
        <v>2</v>
      </c>
      <c r="C515" s="107">
        <v>0.0007023913228851108</v>
      </c>
      <c r="D515" s="103" t="s">
        <v>1012</v>
      </c>
      <c r="E515" s="103" t="b">
        <v>0</v>
      </c>
      <c r="F515" s="103" t="b">
        <v>0</v>
      </c>
      <c r="G515" s="103" t="b">
        <v>0</v>
      </c>
    </row>
    <row r="516" spans="1:7" ht="15">
      <c r="A516" s="105" t="s">
        <v>899</v>
      </c>
      <c r="B516" s="103">
        <v>2</v>
      </c>
      <c r="C516" s="107">
        <v>0.0007023913228851108</v>
      </c>
      <c r="D516" s="103" t="s">
        <v>1012</v>
      </c>
      <c r="E516" s="103" t="b">
        <v>0</v>
      </c>
      <c r="F516" s="103" t="b">
        <v>0</v>
      </c>
      <c r="G516" s="103" t="b">
        <v>0</v>
      </c>
    </row>
    <row r="517" spans="1:7" ht="15">
      <c r="A517" s="105" t="s">
        <v>900</v>
      </c>
      <c r="B517" s="103">
        <v>2</v>
      </c>
      <c r="C517" s="107">
        <v>0.0007023913228851108</v>
      </c>
      <c r="D517" s="103" t="s">
        <v>1012</v>
      </c>
      <c r="E517" s="103" t="b">
        <v>1</v>
      </c>
      <c r="F517" s="103" t="b">
        <v>0</v>
      </c>
      <c r="G517" s="103" t="b">
        <v>0</v>
      </c>
    </row>
    <row r="518" spans="1:7" ht="15">
      <c r="A518" s="105" t="s">
        <v>901</v>
      </c>
      <c r="B518" s="103">
        <v>2</v>
      </c>
      <c r="C518" s="107">
        <v>0.0007023913228851108</v>
      </c>
      <c r="D518" s="103" t="s">
        <v>1012</v>
      </c>
      <c r="E518" s="103" t="b">
        <v>0</v>
      </c>
      <c r="F518" s="103" t="b">
        <v>0</v>
      </c>
      <c r="G518" s="103" t="b">
        <v>0</v>
      </c>
    </row>
    <row r="519" spans="1:7" ht="15">
      <c r="A519" s="105" t="s">
        <v>902</v>
      </c>
      <c r="B519" s="103">
        <v>2</v>
      </c>
      <c r="C519" s="107">
        <v>0.0007023913228851108</v>
      </c>
      <c r="D519" s="103" t="s">
        <v>1012</v>
      </c>
      <c r="E519" s="103" t="b">
        <v>0</v>
      </c>
      <c r="F519" s="103" t="b">
        <v>1</v>
      </c>
      <c r="G519" s="103" t="b">
        <v>0</v>
      </c>
    </row>
    <row r="520" spans="1:7" ht="15">
      <c r="A520" s="105" t="s">
        <v>903</v>
      </c>
      <c r="B520" s="103">
        <v>2</v>
      </c>
      <c r="C520" s="107">
        <v>0.0007023913228851108</v>
      </c>
      <c r="D520" s="103" t="s">
        <v>1012</v>
      </c>
      <c r="E520" s="103" t="b">
        <v>0</v>
      </c>
      <c r="F520" s="103" t="b">
        <v>0</v>
      </c>
      <c r="G520" s="103" t="b">
        <v>0</v>
      </c>
    </row>
    <row r="521" spans="1:7" ht="15">
      <c r="A521" s="105" t="s">
        <v>904</v>
      </c>
      <c r="B521" s="103">
        <v>2</v>
      </c>
      <c r="C521" s="107">
        <v>0.0007023913228851108</v>
      </c>
      <c r="D521" s="103" t="s">
        <v>1012</v>
      </c>
      <c r="E521" s="103" t="b">
        <v>0</v>
      </c>
      <c r="F521" s="103" t="b">
        <v>1</v>
      </c>
      <c r="G521" s="103" t="b">
        <v>0</v>
      </c>
    </row>
    <row r="522" spans="1:7" ht="15">
      <c r="A522" s="105" t="s">
        <v>905</v>
      </c>
      <c r="B522" s="103">
        <v>2</v>
      </c>
      <c r="C522" s="107">
        <v>0.0007023913228851108</v>
      </c>
      <c r="D522" s="103" t="s">
        <v>1012</v>
      </c>
      <c r="E522" s="103" t="b">
        <v>0</v>
      </c>
      <c r="F522" s="103" t="b">
        <v>0</v>
      </c>
      <c r="G522" s="103" t="b">
        <v>0</v>
      </c>
    </row>
    <row r="523" spans="1:7" ht="15">
      <c r="A523" s="105" t="s">
        <v>906</v>
      </c>
      <c r="B523" s="103">
        <v>2</v>
      </c>
      <c r="C523" s="107">
        <v>0.0007023913228851108</v>
      </c>
      <c r="D523" s="103" t="s">
        <v>1012</v>
      </c>
      <c r="E523" s="103" t="b">
        <v>0</v>
      </c>
      <c r="F523" s="103" t="b">
        <v>1</v>
      </c>
      <c r="G523" s="103" t="b">
        <v>0</v>
      </c>
    </row>
    <row r="524" spans="1:7" ht="15">
      <c r="A524" s="105" t="s">
        <v>907</v>
      </c>
      <c r="B524" s="103">
        <v>2</v>
      </c>
      <c r="C524" s="107">
        <v>0.0007023913228851108</v>
      </c>
      <c r="D524" s="103" t="s">
        <v>1012</v>
      </c>
      <c r="E524" s="103" t="b">
        <v>0</v>
      </c>
      <c r="F524" s="103" t="b">
        <v>0</v>
      </c>
      <c r="G524" s="103" t="b">
        <v>0</v>
      </c>
    </row>
    <row r="525" spans="1:7" ht="15">
      <c r="A525" s="105" t="s">
        <v>908</v>
      </c>
      <c r="B525" s="103">
        <v>2</v>
      </c>
      <c r="C525" s="107">
        <v>0.0007023913228851108</v>
      </c>
      <c r="D525" s="103" t="s">
        <v>1012</v>
      </c>
      <c r="E525" s="103" t="b">
        <v>0</v>
      </c>
      <c r="F525" s="103" t="b">
        <v>0</v>
      </c>
      <c r="G525" s="103" t="b">
        <v>0</v>
      </c>
    </row>
    <row r="526" spans="1:7" ht="15">
      <c r="A526" s="105" t="s">
        <v>909</v>
      </c>
      <c r="B526" s="103">
        <v>2</v>
      </c>
      <c r="C526" s="107">
        <v>0.0007023913228851108</v>
      </c>
      <c r="D526" s="103" t="s">
        <v>1012</v>
      </c>
      <c r="E526" s="103" t="b">
        <v>0</v>
      </c>
      <c r="F526" s="103" t="b">
        <v>0</v>
      </c>
      <c r="G526" s="103" t="b">
        <v>0</v>
      </c>
    </row>
    <row r="527" spans="1:7" ht="15">
      <c r="A527" s="105" t="s">
        <v>910</v>
      </c>
      <c r="B527" s="103">
        <v>2</v>
      </c>
      <c r="C527" s="107">
        <v>0.0007023913228851108</v>
      </c>
      <c r="D527" s="103" t="s">
        <v>1012</v>
      </c>
      <c r="E527" s="103" t="b">
        <v>0</v>
      </c>
      <c r="F527" s="103" t="b">
        <v>0</v>
      </c>
      <c r="G527" s="103" t="b">
        <v>0</v>
      </c>
    </row>
    <row r="528" spans="1:7" ht="15">
      <c r="A528" s="105" t="s">
        <v>911</v>
      </c>
      <c r="B528" s="103">
        <v>2</v>
      </c>
      <c r="C528" s="107">
        <v>0.0007023913228851108</v>
      </c>
      <c r="D528" s="103" t="s">
        <v>1012</v>
      </c>
      <c r="E528" s="103" t="b">
        <v>0</v>
      </c>
      <c r="F528" s="103" t="b">
        <v>0</v>
      </c>
      <c r="G528" s="103" t="b">
        <v>0</v>
      </c>
    </row>
    <row r="529" spans="1:7" ht="15">
      <c r="A529" s="105" t="s">
        <v>912</v>
      </c>
      <c r="B529" s="103">
        <v>2</v>
      </c>
      <c r="C529" s="107">
        <v>0.0007023913228851108</v>
      </c>
      <c r="D529" s="103" t="s">
        <v>1012</v>
      </c>
      <c r="E529" s="103" t="b">
        <v>0</v>
      </c>
      <c r="F529" s="103" t="b">
        <v>0</v>
      </c>
      <c r="G529" s="103" t="b">
        <v>0</v>
      </c>
    </row>
    <row r="530" spans="1:7" ht="15">
      <c r="A530" s="105" t="s">
        <v>913</v>
      </c>
      <c r="B530" s="103">
        <v>2</v>
      </c>
      <c r="C530" s="107">
        <v>0.0007023913228851108</v>
      </c>
      <c r="D530" s="103" t="s">
        <v>1012</v>
      </c>
      <c r="E530" s="103" t="b">
        <v>0</v>
      </c>
      <c r="F530" s="103" t="b">
        <v>0</v>
      </c>
      <c r="G530" s="103" t="b">
        <v>0</v>
      </c>
    </row>
    <row r="531" spans="1:7" ht="15">
      <c r="A531" s="105" t="s">
        <v>914</v>
      </c>
      <c r="B531" s="103">
        <v>2</v>
      </c>
      <c r="C531" s="107">
        <v>0.0007023913228851108</v>
      </c>
      <c r="D531" s="103" t="s">
        <v>1012</v>
      </c>
      <c r="E531" s="103" t="b">
        <v>0</v>
      </c>
      <c r="F531" s="103" t="b">
        <v>0</v>
      </c>
      <c r="G531" s="103" t="b">
        <v>0</v>
      </c>
    </row>
    <row r="532" spans="1:7" ht="15">
      <c r="A532" s="105" t="s">
        <v>915</v>
      </c>
      <c r="B532" s="103">
        <v>2</v>
      </c>
      <c r="C532" s="107">
        <v>0.0007023913228851108</v>
      </c>
      <c r="D532" s="103" t="s">
        <v>1012</v>
      </c>
      <c r="E532" s="103" t="b">
        <v>0</v>
      </c>
      <c r="F532" s="103" t="b">
        <v>0</v>
      </c>
      <c r="G532" s="103" t="b">
        <v>0</v>
      </c>
    </row>
    <row r="533" spans="1:7" ht="15">
      <c r="A533" s="105" t="s">
        <v>916</v>
      </c>
      <c r="B533" s="103">
        <v>2</v>
      </c>
      <c r="C533" s="107">
        <v>0.0007023913228851108</v>
      </c>
      <c r="D533" s="103" t="s">
        <v>1012</v>
      </c>
      <c r="E533" s="103" t="b">
        <v>0</v>
      </c>
      <c r="F533" s="103" t="b">
        <v>0</v>
      </c>
      <c r="G533" s="103" t="b">
        <v>0</v>
      </c>
    </row>
    <row r="534" spans="1:7" ht="15">
      <c r="A534" s="105" t="s">
        <v>917</v>
      </c>
      <c r="B534" s="103">
        <v>2</v>
      </c>
      <c r="C534" s="107">
        <v>0.0007023913228851108</v>
      </c>
      <c r="D534" s="103" t="s">
        <v>1012</v>
      </c>
      <c r="E534" s="103" t="b">
        <v>0</v>
      </c>
      <c r="F534" s="103" t="b">
        <v>0</v>
      </c>
      <c r="G534" s="103" t="b">
        <v>0</v>
      </c>
    </row>
    <row r="535" spans="1:7" ht="15">
      <c r="A535" s="105" t="s">
        <v>918</v>
      </c>
      <c r="B535" s="103">
        <v>2</v>
      </c>
      <c r="C535" s="107">
        <v>0.0007023913228851108</v>
      </c>
      <c r="D535" s="103" t="s">
        <v>1012</v>
      </c>
      <c r="E535" s="103" t="b">
        <v>0</v>
      </c>
      <c r="F535" s="103" t="b">
        <v>0</v>
      </c>
      <c r="G535" s="103" t="b">
        <v>0</v>
      </c>
    </row>
    <row r="536" spans="1:7" ht="15">
      <c r="A536" s="105" t="s">
        <v>919</v>
      </c>
      <c r="B536" s="103">
        <v>2</v>
      </c>
      <c r="C536" s="107">
        <v>0.0007023913228851108</v>
      </c>
      <c r="D536" s="103" t="s">
        <v>1012</v>
      </c>
      <c r="E536" s="103" t="b">
        <v>0</v>
      </c>
      <c r="F536" s="103" t="b">
        <v>0</v>
      </c>
      <c r="G536" s="103" t="b">
        <v>0</v>
      </c>
    </row>
    <row r="537" spans="1:7" ht="15">
      <c r="A537" s="105" t="s">
        <v>920</v>
      </c>
      <c r="B537" s="103">
        <v>2</v>
      </c>
      <c r="C537" s="107">
        <v>0.0008566075091883799</v>
      </c>
      <c r="D537" s="103" t="s">
        <v>1012</v>
      </c>
      <c r="E537" s="103" t="b">
        <v>0</v>
      </c>
      <c r="F537" s="103" t="b">
        <v>0</v>
      </c>
      <c r="G537" s="103" t="b">
        <v>0</v>
      </c>
    </row>
    <row r="538" spans="1:7" ht="15">
      <c r="A538" s="105" t="s">
        <v>921</v>
      </c>
      <c r="B538" s="103">
        <v>2</v>
      </c>
      <c r="C538" s="107">
        <v>0.0007023913228851108</v>
      </c>
      <c r="D538" s="103" t="s">
        <v>1012</v>
      </c>
      <c r="E538" s="103" t="b">
        <v>0</v>
      </c>
      <c r="F538" s="103" t="b">
        <v>0</v>
      </c>
      <c r="G538" s="103" t="b">
        <v>0</v>
      </c>
    </row>
    <row r="539" spans="1:7" ht="15">
      <c r="A539" s="105" t="s">
        <v>922</v>
      </c>
      <c r="B539" s="103">
        <v>2</v>
      </c>
      <c r="C539" s="107">
        <v>0.0007023913228851108</v>
      </c>
      <c r="D539" s="103" t="s">
        <v>1012</v>
      </c>
      <c r="E539" s="103" t="b">
        <v>0</v>
      </c>
      <c r="F539" s="103" t="b">
        <v>0</v>
      </c>
      <c r="G539" s="103" t="b">
        <v>0</v>
      </c>
    </row>
    <row r="540" spans="1:7" ht="15">
      <c r="A540" s="105" t="s">
        <v>923</v>
      </c>
      <c r="B540" s="103">
        <v>2</v>
      </c>
      <c r="C540" s="107">
        <v>0.0007023913228851108</v>
      </c>
      <c r="D540" s="103" t="s">
        <v>1012</v>
      </c>
      <c r="E540" s="103" t="b">
        <v>0</v>
      </c>
      <c r="F540" s="103" t="b">
        <v>0</v>
      </c>
      <c r="G540" s="103" t="b">
        <v>0</v>
      </c>
    </row>
    <row r="541" spans="1:7" ht="15">
      <c r="A541" s="105" t="s">
        <v>924</v>
      </c>
      <c r="B541" s="103">
        <v>2</v>
      </c>
      <c r="C541" s="107">
        <v>0.0007023913228851108</v>
      </c>
      <c r="D541" s="103" t="s">
        <v>1012</v>
      </c>
      <c r="E541" s="103" t="b">
        <v>0</v>
      </c>
      <c r="F541" s="103" t="b">
        <v>0</v>
      </c>
      <c r="G541" s="103" t="b">
        <v>0</v>
      </c>
    </row>
    <row r="542" spans="1:7" ht="15">
      <c r="A542" s="105" t="s">
        <v>925</v>
      </c>
      <c r="B542" s="103">
        <v>2</v>
      </c>
      <c r="C542" s="107">
        <v>0.0008566075091883799</v>
      </c>
      <c r="D542" s="103" t="s">
        <v>1012</v>
      </c>
      <c r="E542" s="103" t="b">
        <v>0</v>
      </c>
      <c r="F542" s="103" t="b">
        <v>0</v>
      </c>
      <c r="G542" s="103" t="b">
        <v>0</v>
      </c>
    </row>
    <row r="543" spans="1:7" ht="15">
      <c r="A543" s="105" t="s">
        <v>926</v>
      </c>
      <c r="B543" s="103">
        <v>2</v>
      </c>
      <c r="C543" s="107">
        <v>0.0008566075091883799</v>
      </c>
      <c r="D543" s="103" t="s">
        <v>1012</v>
      </c>
      <c r="E543" s="103" t="b">
        <v>0</v>
      </c>
      <c r="F543" s="103" t="b">
        <v>0</v>
      </c>
      <c r="G543" s="103" t="b">
        <v>0</v>
      </c>
    </row>
    <row r="544" spans="1:7" ht="15">
      <c r="A544" s="105" t="s">
        <v>927</v>
      </c>
      <c r="B544" s="103">
        <v>2</v>
      </c>
      <c r="C544" s="107">
        <v>0.0007023913228851108</v>
      </c>
      <c r="D544" s="103" t="s">
        <v>1012</v>
      </c>
      <c r="E544" s="103" t="b">
        <v>0</v>
      </c>
      <c r="F544" s="103" t="b">
        <v>0</v>
      </c>
      <c r="G544" s="103" t="b">
        <v>0</v>
      </c>
    </row>
    <row r="545" spans="1:7" ht="15">
      <c r="A545" s="105" t="s">
        <v>928</v>
      </c>
      <c r="B545" s="103">
        <v>2</v>
      </c>
      <c r="C545" s="107">
        <v>0.0007023913228851108</v>
      </c>
      <c r="D545" s="103" t="s">
        <v>1012</v>
      </c>
      <c r="E545" s="103" t="b">
        <v>0</v>
      </c>
      <c r="F545" s="103" t="b">
        <v>0</v>
      </c>
      <c r="G545" s="103" t="b">
        <v>0</v>
      </c>
    </row>
    <row r="546" spans="1:7" ht="15">
      <c r="A546" s="105" t="s">
        <v>929</v>
      </c>
      <c r="B546" s="103">
        <v>2</v>
      </c>
      <c r="C546" s="107">
        <v>0.0008566075091883799</v>
      </c>
      <c r="D546" s="103" t="s">
        <v>1012</v>
      </c>
      <c r="E546" s="103" t="b">
        <v>0</v>
      </c>
      <c r="F546" s="103" t="b">
        <v>0</v>
      </c>
      <c r="G546" s="103" t="b">
        <v>0</v>
      </c>
    </row>
    <row r="547" spans="1:7" ht="15">
      <c r="A547" s="105" t="s">
        <v>930</v>
      </c>
      <c r="B547" s="103">
        <v>2</v>
      </c>
      <c r="C547" s="107">
        <v>0.0007023913228851108</v>
      </c>
      <c r="D547" s="103" t="s">
        <v>1012</v>
      </c>
      <c r="E547" s="103" t="b">
        <v>0</v>
      </c>
      <c r="F547" s="103" t="b">
        <v>0</v>
      </c>
      <c r="G547" s="103" t="b">
        <v>0</v>
      </c>
    </row>
    <row r="548" spans="1:7" ht="15">
      <c r="A548" s="105" t="s">
        <v>931</v>
      </c>
      <c r="B548" s="103">
        <v>2</v>
      </c>
      <c r="C548" s="107">
        <v>0.0007023913228851108</v>
      </c>
      <c r="D548" s="103" t="s">
        <v>1012</v>
      </c>
      <c r="E548" s="103" t="b">
        <v>0</v>
      </c>
      <c r="F548" s="103" t="b">
        <v>0</v>
      </c>
      <c r="G548" s="103" t="b">
        <v>0</v>
      </c>
    </row>
    <row r="549" spans="1:7" ht="15">
      <c r="A549" s="105" t="s">
        <v>932</v>
      </c>
      <c r="B549" s="103">
        <v>2</v>
      </c>
      <c r="C549" s="107">
        <v>0.0007023913228851108</v>
      </c>
      <c r="D549" s="103" t="s">
        <v>1012</v>
      </c>
      <c r="E549" s="103" t="b">
        <v>0</v>
      </c>
      <c r="F549" s="103" t="b">
        <v>0</v>
      </c>
      <c r="G549" s="103" t="b">
        <v>0</v>
      </c>
    </row>
    <row r="550" spans="1:7" ht="15">
      <c r="A550" s="105" t="s">
        <v>933</v>
      </c>
      <c r="B550" s="103">
        <v>2</v>
      </c>
      <c r="C550" s="107">
        <v>0.0008566075091883799</v>
      </c>
      <c r="D550" s="103" t="s">
        <v>1012</v>
      </c>
      <c r="E550" s="103" t="b">
        <v>0</v>
      </c>
      <c r="F550" s="103" t="b">
        <v>0</v>
      </c>
      <c r="G550" s="103" t="b">
        <v>0</v>
      </c>
    </row>
    <row r="551" spans="1:7" ht="15">
      <c r="A551" s="105" t="s">
        <v>934</v>
      </c>
      <c r="B551" s="103">
        <v>2</v>
      </c>
      <c r="C551" s="107">
        <v>0.0007023913228851108</v>
      </c>
      <c r="D551" s="103" t="s">
        <v>1012</v>
      </c>
      <c r="E551" s="103" t="b">
        <v>0</v>
      </c>
      <c r="F551" s="103" t="b">
        <v>0</v>
      </c>
      <c r="G551" s="103" t="b">
        <v>0</v>
      </c>
    </row>
    <row r="552" spans="1:7" ht="15">
      <c r="A552" s="105" t="s">
        <v>935</v>
      </c>
      <c r="B552" s="103">
        <v>2</v>
      </c>
      <c r="C552" s="107">
        <v>0.0007023913228851108</v>
      </c>
      <c r="D552" s="103" t="s">
        <v>1012</v>
      </c>
      <c r="E552" s="103" t="b">
        <v>0</v>
      </c>
      <c r="F552" s="103" t="b">
        <v>0</v>
      </c>
      <c r="G552" s="103" t="b">
        <v>0</v>
      </c>
    </row>
    <row r="553" spans="1:7" ht="15">
      <c r="A553" s="105" t="s">
        <v>936</v>
      </c>
      <c r="B553" s="103">
        <v>2</v>
      </c>
      <c r="C553" s="107">
        <v>0.0008566075091883799</v>
      </c>
      <c r="D553" s="103" t="s">
        <v>1012</v>
      </c>
      <c r="E553" s="103" t="b">
        <v>0</v>
      </c>
      <c r="F553" s="103" t="b">
        <v>0</v>
      </c>
      <c r="G553" s="103" t="b">
        <v>0</v>
      </c>
    </row>
    <row r="554" spans="1:7" ht="15">
      <c r="A554" s="105" t="s">
        <v>937</v>
      </c>
      <c r="B554" s="103">
        <v>2</v>
      </c>
      <c r="C554" s="107">
        <v>0.0007023913228851108</v>
      </c>
      <c r="D554" s="103" t="s">
        <v>1012</v>
      </c>
      <c r="E554" s="103" t="b">
        <v>0</v>
      </c>
      <c r="F554" s="103" t="b">
        <v>0</v>
      </c>
      <c r="G554" s="103" t="b">
        <v>0</v>
      </c>
    </row>
    <row r="555" spans="1:7" ht="15">
      <c r="A555" s="105" t="s">
        <v>938</v>
      </c>
      <c r="B555" s="103">
        <v>2</v>
      </c>
      <c r="C555" s="107">
        <v>0.0008566075091883799</v>
      </c>
      <c r="D555" s="103" t="s">
        <v>1012</v>
      </c>
      <c r="E555" s="103" t="b">
        <v>0</v>
      </c>
      <c r="F555" s="103" t="b">
        <v>0</v>
      </c>
      <c r="G555" s="103" t="b">
        <v>0</v>
      </c>
    </row>
    <row r="556" spans="1:7" ht="15">
      <c r="A556" s="105" t="s">
        <v>939</v>
      </c>
      <c r="B556" s="103">
        <v>2</v>
      </c>
      <c r="C556" s="107">
        <v>0.0007023913228851108</v>
      </c>
      <c r="D556" s="103" t="s">
        <v>1012</v>
      </c>
      <c r="E556" s="103" t="b">
        <v>0</v>
      </c>
      <c r="F556" s="103" t="b">
        <v>0</v>
      </c>
      <c r="G556" s="103" t="b">
        <v>0</v>
      </c>
    </row>
    <row r="557" spans="1:7" ht="15">
      <c r="A557" s="105" t="s">
        <v>940</v>
      </c>
      <c r="B557" s="103">
        <v>2</v>
      </c>
      <c r="C557" s="107">
        <v>0.0007023913228851108</v>
      </c>
      <c r="D557" s="103" t="s">
        <v>1012</v>
      </c>
      <c r="E557" s="103" t="b">
        <v>0</v>
      </c>
      <c r="F557" s="103" t="b">
        <v>0</v>
      </c>
      <c r="G557" s="103" t="b">
        <v>0</v>
      </c>
    </row>
    <row r="558" spans="1:7" ht="15">
      <c r="A558" s="105" t="s">
        <v>941</v>
      </c>
      <c r="B558" s="103">
        <v>2</v>
      </c>
      <c r="C558" s="107">
        <v>0.0007023913228851108</v>
      </c>
      <c r="D558" s="103" t="s">
        <v>1012</v>
      </c>
      <c r="E558" s="103" t="b">
        <v>0</v>
      </c>
      <c r="F558" s="103" t="b">
        <v>0</v>
      </c>
      <c r="G558" s="103" t="b">
        <v>0</v>
      </c>
    </row>
    <row r="559" spans="1:7" ht="15">
      <c r="A559" s="105" t="s">
        <v>942</v>
      </c>
      <c r="B559" s="103">
        <v>2</v>
      </c>
      <c r="C559" s="107">
        <v>0.0007023913228851108</v>
      </c>
      <c r="D559" s="103" t="s">
        <v>1012</v>
      </c>
      <c r="E559" s="103" t="b">
        <v>0</v>
      </c>
      <c r="F559" s="103" t="b">
        <v>0</v>
      </c>
      <c r="G559" s="103" t="b">
        <v>0</v>
      </c>
    </row>
    <row r="560" spans="1:7" ht="15">
      <c r="A560" s="105" t="s">
        <v>943</v>
      </c>
      <c r="B560" s="103">
        <v>2</v>
      </c>
      <c r="C560" s="107">
        <v>0.0007023913228851108</v>
      </c>
      <c r="D560" s="103" t="s">
        <v>1012</v>
      </c>
      <c r="E560" s="103" t="b">
        <v>0</v>
      </c>
      <c r="F560" s="103" t="b">
        <v>0</v>
      </c>
      <c r="G560" s="103" t="b">
        <v>0</v>
      </c>
    </row>
    <row r="561" spans="1:7" ht="15">
      <c r="A561" s="105" t="s">
        <v>944</v>
      </c>
      <c r="B561" s="103">
        <v>2</v>
      </c>
      <c r="C561" s="107">
        <v>0.0008566075091883799</v>
      </c>
      <c r="D561" s="103" t="s">
        <v>1012</v>
      </c>
      <c r="E561" s="103" t="b">
        <v>0</v>
      </c>
      <c r="F561" s="103" t="b">
        <v>0</v>
      </c>
      <c r="G561" s="103" t="b">
        <v>0</v>
      </c>
    </row>
    <row r="562" spans="1:7" ht="15">
      <c r="A562" s="105" t="s">
        <v>945</v>
      </c>
      <c r="B562" s="103">
        <v>2</v>
      </c>
      <c r="C562" s="107">
        <v>0.0007023913228851108</v>
      </c>
      <c r="D562" s="103" t="s">
        <v>1012</v>
      </c>
      <c r="E562" s="103" t="b">
        <v>0</v>
      </c>
      <c r="F562" s="103" t="b">
        <v>0</v>
      </c>
      <c r="G562" s="103" t="b">
        <v>0</v>
      </c>
    </row>
    <row r="563" spans="1:7" ht="15">
      <c r="A563" s="105" t="s">
        <v>946</v>
      </c>
      <c r="B563" s="103">
        <v>2</v>
      </c>
      <c r="C563" s="107">
        <v>0.0008566075091883799</v>
      </c>
      <c r="D563" s="103" t="s">
        <v>1012</v>
      </c>
      <c r="E563" s="103" t="b">
        <v>0</v>
      </c>
      <c r="F563" s="103" t="b">
        <v>0</v>
      </c>
      <c r="G563" s="103" t="b">
        <v>0</v>
      </c>
    </row>
    <row r="564" spans="1:7" ht="15">
      <c r="A564" s="105" t="s">
        <v>947</v>
      </c>
      <c r="B564" s="103">
        <v>2</v>
      </c>
      <c r="C564" s="107">
        <v>0.0007023913228851108</v>
      </c>
      <c r="D564" s="103" t="s">
        <v>1012</v>
      </c>
      <c r="E564" s="103" t="b">
        <v>0</v>
      </c>
      <c r="F564" s="103" t="b">
        <v>0</v>
      </c>
      <c r="G564" s="103" t="b">
        <v>0</v>
      </c>
    </row>
    <row r="565" spans="1:7" ht="15">
      <c r="A565" s="105" t="s">
        <v>948</v>
      </c>
      <c r="B565" s="103">
        <v>2</v>
      </c>
      <c r="C565" s="107">
        <v>0.0007023913228851108</v>
      </c>
      <c r="D565" s="103" t="s">
        <v>1012</v>
      </c>
      <c r="E565" s="103" t="b">
        <v>0</v>
      </c>
      <c r="F565" s="103" t="b">
        <v>0</v>
      </c>
      <c r="G565" s="103" t="b">
        <v>0</v>
      </c>
    </row>
    <row r="566" spans="1:7" ht="15">
      <c r="A566" s="105" t="s">
        <v>949</v>
      </c>
      <c r="B566" s="103">
        <v>2</v>
      </c>
      <c r="C566" s="107">
        <v>0.0008566075091883799</v>
      </c>
      <c r="D566" s="103" t="s">
        <v>1012</v>
      </c>
      <c r="E566" s="103" t="b">
        <v>0</v>
      </c>
      <c r="F566" s="103" t="b">
        <v>0</v>
      </c>
      <c r="G566" s="103" t="b">
        <v>0</v>
      </c>
    </row>
    <row r="567" spans="1:7" ht="15">
      <c r="A567" s="105" t="s">
        <v>950</v>
      </c>
      <c r="B567" s="103">
        <v>2</v>
      </c>
      <c r="C567" s="107">
        <v>0.0008566075091883799</v>
      </c>
      <c r="D567" s="103" t="s">
        <v>1012</v>
      </c>
      <c r="E567" s="103" t="b">
        <v>0</v>
      </c>
      <c r="F567" s="103" t="b">
        <v>0</v>
      </c>
      <c r="G567" s="103" t="b">
        <v>0</v>
      </c>
    </row>
    <row r="568" spans="1:7" ht="15">
      <c r="A568" s="105" t="s">
        <v>951</v>
      </c>
      <c r="B568" s="103">
        <v>2</v>
      </c>
      <c r="C568" s="107">
        <v>0.0007023913228851108</v>
      </c>
      <c r="D568" s="103" t="s">
        <v>1012</v>
      </c>
      <c r="E568" s="103" t="b">
        <v>0</v>
      </c>
      <c r="F568" s="103" t="b">
        <v>0</v>
      </c>
      <c r="G568" s="103" t="b">
        <v>0</v>
      </c>
    </row>
    <row r="569" spans="1:7" ht="15">
      <c r="A569" s="105" t="s">
        <v>952</v>
      </c>
      <c r="B569" s="103">
        <v>2</v>
      </c>
      <c r="C569" s="107">
        <v>0.0008566075091883799</v>
      </c>
      <c r="D569" s="103" t="s">
        <v>1012</v>
      </c>
      <c r="E569" s="103" t="b">
        <v>0</v>
      </c>
      <c r="F569" s="103" t="b">
        <v>0</v>
      </c>
      <c r="G569" s="103" t="b">
        <v>0</v>
      </c>
    </row>
    <row r="570" spans="1:7" ht="15">
      <c r="A570" s="105" t="s">
        <v>953</v>
      </c>
      <c r="B570" s="103">
        <v>2</v>
      </c>
      <c r="C570" s="107">
        <v>0.0007023913228851108</v>
      </c>
      <c r="D570" s="103" t="s">
        <v>1012</v>
      </c>
      <c r="E570" s="103" t="b">
        <v>0</v>
      </c>
      <c r="F570" s="103" t="b">
        <v>0</v>
      </c>
      <c r="G570" s="103" t="b">
        <v>0</v>
      </c>
    </row>
    <row r="571" spans="1:7" ht="15">
      <c r="A571" s="105" t="s">
        <v>954</v>
      </c>
      <c r="B571" s="103">
        <v>2</v>
      </c>
      <c r="C571" s="107">
        <v>0.0007023913228851108</v>
      </c>
      <c r="D571" s="103" t="s">
        <v>1012</v>
      </c>
      <c r="E571" s="103" t="b">
        <v>0</v>
      </c>
      <c r="F571" s="103" t="b">
        <v>0</v>
      </c>
      <c r="G571" s="103" t="b">
        <v>0</v>
      </c>
    </row>
    <row r="572" spans="1:7" ht="15">
      <c r="A572" s="105" t="s">
        <v>955</v>
      </c>
      <c r="B572" s="103">
        <v>2</v>
      </c>
      <c r="C572" s="107">
        <v>0.0007023913228851108</v>
      </c>
      <c r="D572" s="103" t="s">
        <v>1012</v>
      </c>
      <c r="E572" s="103" t="b">
        <v>0</v>
      </c>
      <c r="F572" s="103" t="b">
        <v>0</v>
      </c>
      <c r="G572" s="103" t="b">
        <v>0</v>
      </c>
    </row>
    <row r="573" spans="1:7" ht="15">
      <c r="A573" s="105" t="s">
        <v>956</v>
      </c>
      <c r="B573" s="103">
        <v>2</v>
      </c>
      <c r="C573" s="107">
        <v>0.0008566075091883799</v>
      </c>
      <c r="D573" s="103" t="s">
        <v>1012</v>
      </c>
      <c r="E573" s="103" t="b">
        <v>0</v>
      </c>
      <c r="F573" s="103" t="b">
        <v>0</v>
      </c>
      <c r="G573" s="103" t="b">
        <v>0</v>
      </c>
    </row>
    <row r="574" spans="1:7" ht="15">
      <c r="A574" s="105" t="s">
        <v>957</v>
      </c>
      <c r="B574" s="103">
        <v>2</v>
      </c>
      <c r="C574" s="107">
        <v>0.0007023913228851108</v>
      </c>
      <c r="D574" s="103" t="s">
        <v>1012</v>
      </c>
      <c r="E574" s="103" t="b">
        <v>1</v>
      </c>
      <c r="F574" s="103" t="b">
        <v>0</v>
      </c>
      <c r="G574" s="103" t="b">
        <v>0</v>
      </c>
    </row>
    <row r="575" spans="1:7" ht="15">
      <c r="A575" s="105" t="s">
        <v>958</v>
      </c>
      <c r="B575" s="103">
        <v>2</v>
      </c>
      <c r="C575" s="107">
        <v>0.0007023913228851108</v>
      </c>
      <c r="D575" s="103" t="s">
        <v>1012</v>
      </c>
      <c r="E575" s="103" t="b">
        <v>0</v>
      </c>
      <c r="F575" s="103" t="b">
        <v>0</v>
      </c>
      <c r="G575" s="103" t="b">
        <v>0</v>
      </c>
    </row>
    <row r="576" spans="1:7" ht="15">
      <c r="A576" s="105" t="s">
        <v>959</v>
      </c>
      <c r="B576" s="103">
        <v>2</v>
      </c>
      <c r="C576" s="107">
        <v>0.0007023913228851108</v>
      </c>
      <c r="D576" s="103" t="s">
        <v>1012</v>
      </c>
      <c r="E576" s="103" t="b">
        <v>0</v>
      </c>
      <c r="F576" s="103" t="b">
        <v>0</v>
      </c>
      <c r="G576" s="103" t="b">
        <v>0</v>
      </c>
    </row>
    <row r="577" spans="1:7" ht="15">
      <c r="A577" s="105" t="s">
        <v>960</v>
      </c>
      <c r="B577" s="103">
        <v>2</v>
      </c>
      <c r="C577" s="107">
        <v>0.0007023913228851108</v>
      </c>
      <c r="D577" s="103" t="s">
        <v>1012</v>
      </c>
      <c r="E577" s="103" t="b">
        <v>0</v>
      </c>
      <c r="F577" s="103" t="b">
        <v>0</v>
      </c>
      <c r="G577" s="103" t="b">
        <v>0</v>
      </c>
    </row>
    <row r="578" spans="1:7" ht="15">
      <c r="A578" s="105" t="s">
        <v>961</v>
      </c>
      <c r="B578" s="103">
        <v>2</v>
      </c>
      <c r="C578" s="107">
        <v>0.0007023913228851108</v>
      </c>
      <c r="D578" s="103" t="s">
        <v>1012</v>
      </c>
      <c r="E578" s="103" t="b">
        <v>0</v>
      </c>
      <c r="F578" s="103" t="b">
        <v>0</v>
      </c>
      <c r="G578" s="103" t="b">
        <v>0</v>
      </c>
    </row>
    <row r="579" spans="1:7" ht="15">
      <c r="A579" s="105" t="s">
        <v>962</v>
      </c>
      <c r="B579" s="103">
        <v>2</v>
      </c>
      <c r="C579" s="107">
        <v>0.0007023913228851108</v>
      </c>
      <c r="D579" s="103" t="s">
        <v>1012</v>
      </c>
      <c r="E579" s="103" t="b">
        <v>0</v>
      </c>
      <c r="F579" s="103" t="b">
        <v>0</v>
      </c>
      <c r="G579" s="103" t="b">
        <v>0</v>
      </c>
    </row>
    <row r="580" spans="1:7" ht="15">
      <c r="A580" s="105" t="s">
        <v>963</v>
      </c>
      <c r="B580" s="103">
        <v>2</v>
      </c>
      <c r="C580" s="107">
        <v>0.0007023913228851108</v>
      </c>
      <c r="D580" s="103" t="s">
        <v>1012</v>
      </c>
      <c r="E580" s="103" t="b">
        <v>0</v>
      </c>
      <c r="F580" s="103" t="b">
        <v>0</v>
      </c>
      <c r="G580" s="103" t="b">
        <v>0</v>
      </c>
    </row>
    <row r="581" spans="1:7" ht="15">
      <c r="A581" s="105" t="s">
        <v>964</v>
      </c>
      <c r="B581" s="103">
        <v>2</v>
      </c>
      <c r="C581" s="107">
        <v>0.0007023913228851108</v>
      </c>
      <c r="D581" s="103" t="s">
        <v>1012</v>
      </c>
      <c r="E581" s="103" t="b">
        <v>0</v>
      </c>
      <c r="F581" s="103" t="b">
        <v>0</v>
      </c>
      <c r="G581" s="103" t="b">
        <v>0</v>
      </c>
    </row>
    <row r="582" spans="1:7" ht="15">
      <c r="A582" s="105" t="s">
        <v>965</v>
      </c>
      <c r="B582" s="103">
        <v>2</v>
      </c>
      <c r="C582" s="107">
        <v>0.0007023913228851108</v>
      </c>
      <c r="D582" s="103" t="s">
        <v>1012</v>
      </c>
      <c r="E582" s="103" t="b">
        <v>0</v>
      </c>
      <c r="F582" s="103" t="b">
        <v>0</v>
      </c>
      <c r="G582" s="103" t="b">
        <v>0</v>
      </c>
    </row>
    <row r="583" spans="1:7" ht="15">
      <c r="A583" s="105" t="s">
        <v>966</v>
      </c>
      <c r="B583" s="103">
        <v>2</v>
      </c>
      <c r="C583" s="107">
        <v>0.0007023913228851108</v>
      </c>
      <c r="D583" s="103" t="s">
        <v>1012</v>
      </c>
      <c r="E583" s="103" t="b">
        <v>0</v>
      </c>
      <c r="F583" s="103" t="b">
        <v>0</v>
      </c>
      <c r="G583" s="103" t="b">
        <v>0</v>
      </c>
    </row>
    <row r="584" spans="1:7" ht="15">
      <c r="A584" s="105" t="s">
        <v>967</v>
      </c>
      <c r="B584" s="103">
        <v>2</v>
      </c>
      <c r="C584" s="107">
        <v>0.0007023913228851108</v>
      </c>
      <c r="D584" s="103" t="s">
        <v>1012</v>
      </c>
      <c r="E584" s="103" t="b">
        <v>0</v>
      </c>
      <c r="F584" s="103" t="b">
        <v>0</v>
      </c>
      <c r="G584" s="103" t="b">
        <v>0</v>
      </c>
    </row>
    <row r="585" spans="1:7" ht="15">
      <c r="A585" s="105" t="s">
        <v>968</v>
      </c>
      <c r="B585" s="103">
        <v>2</v>
      </c>
      <c r="C585" s="107">
        <v>0.0007023913228851108</v>
      </c>
      <c r="D585" s="103" t="s">
        <v>1012</v>
      </c>
      <c r="E585" s="103" t="b">
        <v>0</v>
      </c>
      <c r="F585" s="103" t="b">
        <v>0</v>
      </c>
      <c r="G585" s="103" t="b">
        <v>0</v>
      </c>
    </row>
    <row r="586" spans="1:7" ht="15">
      <c r="A586" s="105" t="s">
        <v>969</v>
      </c>
      <c r="B586" s="103">
        <v>2</v>
      </c>
      <c r="C586" s="107">
        <v>0.0007023913228851108</v>
      </c>
      <c r="D586" s="103" t="s">
        <v>1012</v>
      </c>
      <c r="E586" s="103" t="b">
        <v>0</v>
      </c>
      <c r="F586" s="103" t="b">
        <v>0</v>
      </c>
      <c r="G586" s="103" t="b">
        <v>0</v>
      </c>
    </row>
    <row r="587" spans="1:7" ht="15">
      <c r="A587" s="105" t="s">
        <v>970</v>
      </c>
      <c r="B587" s="103">
        <v>2</v>
      </c>
      <c r="C587" s="107">
        <v>0.0007023913228851108</v>
      </c>
      <c r="D587" s="103" t="s">
        <v>1012</v>
      </c>
      <c r="E587" s="103" t="b">
        <v>0</v>
      </c>
      <c r="F587" s="103" t="b">
        <v>0</v>
      </c>
      <c r="G587" s="103" t="b">
        <v>0</v>
      </c>
    </row>
    <row r="588" spans="1:7" ht="15">
      <c r="A588" s="105" t="s">
        <v>971</v>
      </c>
      <c r="B588" s="103">
        <v>2</v>
      </c>
      <c r="C588" s="107">
        <v>0.0007023913228851108</v>
      </c>
      <c r="D588" s="103" t="s">
        <v>1012</v>
      </c>
      <c r="E588" s="103" t="b">
        <v>0</v>
      </c>
      <c r="F588" s="103" t="b">
        <v>0</v>
      </c>
      <c r="G588" s="103" t="b">
        <v>0</v>
      </c>
    </row>
    <row r="589" spans="1:7" ht="15">
      <c r="A589" s="105" t="s">
        <v>972</v>
      </c>
      <c r="B589" s="103">
        <v>2</v>
      </c>
      <c r="C589" s="107">
        <v>0.0007023913228851108</v>
      </c>
      <c r="D589" s="103" t="s">
        <v>1012</v>
      </c>
      <c r="E589" s="103" t="b">
        <v>0</v>
      </c>
      <c r="F589" s="103" t="b">
        <v>0</v>
      </c>
      <c r="G589" s="103" t="b">
        <v>0</v>
      </c>
    </row>
    <row r="590" spans="1:7" ht="15">
      <c r="A590" s="105" t="s">
        <v>973</v>
      </c>
      <c r="B590" s="103">
        <v>2</v>
      </c>
      <c r="C590" s="107">
        <v>0.0007023913228851108</v>
      </c>
      <c r="D590" s="103" t="s">
        <v>1012</v>
      </c>
      <c r="E590" s="103" t="b">
        <v>0</v>
      </c>
      <c r="F590" s="103" t="b">
        <v>0</v>
      </c>
      <c r="G590" s="103" t="b">
        <v>0</v>
      </c>
    </row>
    <row r="591" spans="1:7" ht="15">
      <c r="A591" s="105" t="s">
        <v>974</v>
      </c>
      <c r="B591" s="103">
        <v>2</v>
      </c>
      <c r="C591" s="107">
        <v>0.0007023913228851108</v>
      </c>
      <c r="D591" s="103" t="s">
        <v>1012</v>
      </c>
      <c r="E591" s="103" t="b">
        <v>1</v>
      </c>
      <c r="F591" s="103" t="b">
        <v>0</v>
      </c>
      <c r="G591" s="103" t="b">
        <v>0</v>
      </c>
    </row>
    <row r="592" spans="1:7" ht="15">
      <c r="A592" s="105" t="s">
        <v>975</v>
      </c>
      <c r="B592" s="103">
        <v>2</v>
      </c>
      <c r="C592" s="107">
        <v>0.0007023913228851108</v>
      </c>
      <c r="D592" s="103" t="s">
        <v>1012</v>
      </c>
      <c r="E592" s="103" t="b">
        <v>0</v>
      </c>
      <c r="F592" s="103" t="b">
        <v>0</v>
      </c>
      <c r="G592" s="103" t="b">
        <v>0</v>
      </c>
    </row>
    <row r="593" spans="1:7" ht="15">
      <c r="A593" s="105" t="s">
        <v>976</v>
      </c>
      <c r="B593" s="103">
        <v>2</v>
      </c>
      <c r="C593" s="107">
        <v>0.0007023913228851108</v>
      </c>
      <c r="D593" s="103" t="s">
        <v>1012</v>
      </c>
      <c r="E593" s="103" t="b">
        <v>0</v>
      </c>
      <c r="F593" s="103" t="b">
        <v>0</v>
      </c>
      <c r="G593" s="103" t="b">
        <v>0</v>
      </c>
    </row>
    <row r="594" spans="1:7" ht="15">
      <c r="A594" s="105" t="s">
        <v>977</v>
      </c>
      <c r="B594" s="103">
        <v>2</v>
      </c>
      <c r="C594" s="107">
        <v>0.0007023913228851108</v>
      </c>
      <c r="D594" s="103" t="s">
        <v>1012</v>
      </c>
      <c r="E594" s="103" t="b">
        <v>0</v>
      </c>
      <c r="F594" s="103" t="b">
        <v>0</v>
      </c>
      <c r="G594" s="103" t="b">
        <v>0</v>
      </c>
    </row>
    <row r="595" spans="1:7" ht="15">
      <c r="A595" s="105" t="s">
        <v>978</v>
      </c>
      <c r="B595" s="103">
        <v>2</v>
      </c>
      <c r="C595" s="107">
        <v>0.0007023913228851108</v>
      </c>
      <c r="D595" s="103" t="s">
        <v>1012</v>
      </c>
      <c r="E595" s="103" t="b">
        <v>0</v>
      </c>
      <c r="F595" s="103" t="b">
        <v>0</v>
      </c>
      <c r="G595" s="103" t="b">
        <v>0</v>
      </c>
    </row>
    <row r="596" spans="1:7" ht="15">
      <c r="A596" s="105" t="s">
        <v>979</v>
      </c>
      <c r="B596" s="103">
        <v>2</v>
      </c>
      <c r="C596" s="107">
        <v>0.0007023913228851108</v>
      </c>
      <c r="D596" s="103" t="s">
        <v>1012</v>
      </c>
      <c r="E596" s="103" t="b">
        <v>1</v>
      </c>
      <c r="F596" s="103" t="b">
        <v>0</v>
      </c>
      <c r="G596" s="103" t="b">
        <v>0</v>
      </c>
    </row>
    <row r="597" spans="1:7" ht="15">
      <c r="A597" s="105" t="s">
        <v>980</v>
      </c>
      <c r="B597" s="103">
        <v>2</v>
      </c>
      <c r="C597" s="107">
        <v>0.0007023913228851108</v>
      </c>
      <c r="D597" s="103" t="s">
        <v>1012</v>
      </c>
      <c r="E597" s="103" t="b">
        <v>0</v>
      </c>
      <c r="F597" s="103" t="b">
        <v>0</v>
      </c>
      <c r="G597" s="103" t="b">
        <v>0</v>
      </c>
    </row>
    <row r="598" spans="1:7" ht="15">
      <c r="A598" s="105" t="s">
        <v>981</v>
      </c>
      <c r="B598" s="103">
        <v>2</v>
      </c>
      <c r="C598" s="107">
        <v>0.0007023913228851108</v>
      </c>
      <c r="D598" s="103" t="s">
        <v>1012</v>
      </c>
      <c r="E598" s="103" t="b">
        <v>0</v>
      </c>
      <c r="F598" s="103" t="b">
        <v>1</v>
      </c>
      <c r="G598" s="103" t="b">
        <v>0</v>
      </c>
    </row>
    <row r="599" spans="1:7" ht="15">
      <c r="A599" s="105" t="s">
        <v>982</v>
      </c>
      <c r="B599" s="103">
        <v>2</v>
      </c>
      <c r="C599" s="107">
        <v>0.0007023913228851108</v>
      </c>
      <c r="D599" s="103" t="s">
        <v>1012</v>
      </c>
      <c r="E599" s="103" t="b">
        <v>0</v>
      </c>
      <c r="F599" s="103" t="b">
        <v>0</v>
      </c>
      <c r="G599" s="103" t="b">
        <v>0</v>
      </c>
    </row>
    <row r="600" spans="1:7" ht="15">
      <c r="A600" s="105" t="s">
        <v>983</v>
      </c>
      <c r="B600" s="103">
        <v>2</v>
      </c>
      <c r="C600" s="107">
        <v>0.0007023913228851108</v>
      </c>
      <c r="D600" s="103" t="s">
        <v>1012</v>
      </c>
      <c r="E600" s="103" t="b">
        <v>0</v>
      </c>
      <c r="F600" s="103" t="b">
        <v>0</v>
      </c>
      <c r="G600" s="103" t="b">
        <v>0</v>
      </c>
    </row>
    <row r="601" spans="1:7" ht="15">
      <c r="A601" s="105" t="s">
        <v>984</v>
      </c>
      <c r="B601" s="103">
        <v>2</v>
      </c>
      <c r="C601" s="107">
        <v>0.0008566075091883799</v>
      </c>
      <c r="D601" s="103" t="s">
        <v>1012</v>
      </c>
      <c r="E601" s="103" t="b">
        <v>0</v>
      </c>
      <c r="F601" s="103" t="b">
        <v>0</v>
      </c>
      <c r="G601" s="103" t="b">
        <v>0</v>
      </c>
    </row>
    <row r="602" spans="1:7" ht="15">
      <c r="A602" s="105" t="s">
        <v>985</v>
      </c>
      <c r="B602" s="103">
        <v>2</v>
      </c>
      <c r="C602" s="107">
        <v>0.0007023913228851108</v>
      </c>
      <c r="D602" s="103" t="s">
        <v>1012</v>
      </c>
      <c r="E602" s="103" t="b">
        <v>0</v>
      </c>
      <c r="F602" s="103" t="b">
        <v>0</v>
      </c>
      <c r="G602" s="103" t="b">
        <v>0</v>
      </c>
    </row>
    <row r="603" spans="1:7" ht="15">
      <c r="A603" s="105" t="s">
        <v>986</v>
      </c>
      <c r="B603" s="103">
        <v>2</v>
      </c>
      <c r="C603" s="107">
        <v>0.0008566075091883799</v>
      </c>
      <c r="D603" s="103" t="s">
        <v>1012</v>
      </c>
      <c r="E603" s="103" t="b">
        <v>0</v>
      </c>
      <c r="F603" s="103" t="b">
        <v>0</v>
      </c>
      <c r="G603" s="103" t="b">
        <v>0</v>
      </c>
    </row>
    <row r="604" spans="1:7" ht="15">
      <c r="A604" s="105" t="s">
        <v>987</v>
      </c>
      <c r="B604" s="103">
        <v>2</v>
      </c>
      <c r="C604" s="107">
        <v>0.0007023913228851108</v>
      </c>
      <c r="D604" s="103" t="s">
        <v>1012</v>
      </c>
      <c r="E604" s="103" t="b">
        <v>0</v>
      </c>
      <c r="F604" s="103" t="b">
        <v>0</v>
      </c>
      <c r="G604" s="103" t="b">
        <v>0</v>
      </c>
    </row>
    <row r="605" spans="1:7" ht="15">
      <c r="A605" s="105" t="s">
        <v>988</v>
      </c>
      <c r="B605" s="103">
        <v>2</v>
      </c>
      <c r="C605" s="107">
        <v>0.0008566075091883799</v>
      </c>
      <c r="D605" s="103" t="s">
        <v>1012</v>
      </c>
      <c r="E605" s="103" t="b">
        <v>0</v>
      </c>
      <c r="F605" s="103" t="b">
        <v>0</v>
      </c>
      <c r="G605" s="103" t="b">
        <v>0</v>
      </c>
    </row>
    <row r="606" spans="1:7" ht="15">
      <c r="A606" s="105" t="s">
        <v>989</v>
      </c>
      <c r="B606" s="103">
        <v>2</v>
      </c>
      <c r="C606" s="107">
        <v>0.0008566075091883799</v>
      </c>
      <c r="D606" s="103" t="s">
        <v>1012</v>
      </c>
      <c r="E606" s="103" t="b">
        <v>0</v>
      </c>
      <c r="F606" s="103" t="b">
        <v>0</v>
      </c>
      <c r="G606" s="103" t="b">
        <v>0</v>
      </c>
    </row>
    <row r="607" spans="1:7" ht="15">
      <c r="A607" s="105" t="s">
        <v>990</v>
      </c>
      <c r="B607" s="103">
        <v>2</v>
      </c>
      <c r="C607" s="107">
        <v>0.0008566075091883799</v>
      </c>
      <c r="D607" s="103" t="s">
        <v>1012</v>
      </c>
      <c r="E607" s="103" t="b">
        <v>0</v>
      </c>
      <c r="F607" s="103" t="b">
        <v>0</v>
      </c>
      <c r="G607" s="103" t="b">
        <v>0</v>
      </c>
    </row>
    <row r="608" spans="1:7" ht="15">
      <c r="A608" s="105" t="s">
        <v>991</v>
      </c>
      <c r="B608" s="103">
        <v>2</v>
      </c>
      <c r="C608" s="107">
        <v>0.0007023913228851108</v>
      </c>
      <c r="D608" s="103" t="s">
        <v>1012</v>
      </c>
      <c r="E608" s="103" t="b">
        <v>0</v>
      </c>
      <c r="F608" s="103" t="b">
        <v>0</v>
      </c>
      <c r="G608" s="103" t="b">
        <v>0</v>
      </c>
    </row>
    <row r="609" spans="1:7" ht="15">
      <c r="A609" s="105" t="s">
        <v>992</v>
      </c>
      <c r="B609" s="103">
        <v>2</v>
      </c>
      <c r="C609" s="107">
        <v>0.0007023913228851108</v>
      </c>
      <c r="D609" s="103" t="s">
        <v>1012</v>
      </c>
      <c r="E609" s="103" t="b">
        <v>0</v>
      </c>
      <c r="F609" s="103" t="b">
        <v>0</v>
      </c>
      <c r="G609" s="103" t="b">
        <v>0</v>
      </c>
    </row>
    <row r="610" spans="1:7" ht="15">
      <c r="A610" s="105" t="s">
        <v>993</v>
      </c>
      <c r="B610" s="103">
        <v>2</v>
      </c>
      <c r="C610" s="107">
        <v>0.0007023913228851108</v>
      </c>
      <c r="D610" s="103" t="s">
        <v>1012</v>
      </c>
      <c r="E610" s="103" t="b">
        <v>0</v>
      </c>
      <c r="F610" s="103" t="b">
        <v>0</v>
      </c>
      <c r="G610" s="103" t="b">
        <v>0</v>
      </c>
    </row>
    <row r="611" spans="1:7" ht="15">
      <c r="A611" s="105" t="s">
        <v>994</v>
      </c>
      <c r="B611" s="103">
        <v>2</v>
      </c>
      <c r="C611" s="107">
        <v>0.0007023913228851108</v>
      </c>
      <c r="D611" s="103" t="s">
        <v>1012</v>
      </c>
      <c r="E611" s="103" t="b">
        <v>0</v>
      </c>
      <c r="F611" s="103" t="b">
        <v>0</v>
      </c>
      <c r="G611" s="103" t="b">
        <v>0</v>
      </c>
    </row>
    <row r="612" spans="1:7" ht="15">
      <c r="A612" s="105" t="s">
        <v>995</v>
      </c>
      <c r="B612" s="103">
        <v>2</v>
      </c>
      <c r="C612" s="107">
        <v>0.0008566075091883799</v>
      </c>
      <c r="D612" s="103" t="s">
        <v>1012</v>
      </c>
      <c r="E612" s="103" t="b">
        <v>0</v>
      </c>
      <c r="F612" s="103" t="b">
        <v>0</v>
      </c>
      <c r="G612" s="103" t="b">
        <v>0</v>
      </c>
    </row>
    <row r="613" spans="1:7" ht="15">
      <c r="A613" s="105" t="s">
        <v>996</v>
      </c>
      <c r="B613" s="103">
        <v>2</v>
      </c>
      <c r="C613" s="107">
        <v>0.0007023913228851108</v>
      </c>
      <c r="D613" s="103" t="s">
        <v>1012</v>
      </c>
      <c r="E613" s="103" t="b">
        <v>0</v>
      </c>
      <c r="F613" s="103" t="b">
        <v>0</v>
      </c>
      <c r="G613" s="103" t="b">
        <v>0</v>
      </c>
    </row>
    <row r="614" spans="1:7" ht="15">
      <c r="A614" s="105" t="s">
        <v>997</v>
      </c>
      <c r="B614" s="103">
        <v>2</v>
      </c>
      <c r="C614" s="107">
        <v>0.0007023913228851108</v>
      </c>
      <c r="D614" s="103" t="s">
        <v>1012</v>
      </c>
      <c r="E614" s="103" t="b">
        <v>0</v>
      </c>
      <c r="F614" s="103" t="b">
        <v>0</v>
      </c>
      <c r="G614" s="103" t="b">
        <v>0</v>
      </c>
    </row>
    <row r="615" spans="1:7" ht="15">
      <c r="A615" s="105" t="s">
        <v>998</v>
      </c>
      <c r="B615" s="103">
        <v>2</v>
      </c>
      <c r="C615" s="107">
        <v>0.0008566075091883799</v>
      </c>
      <c r="D615" s="103" t="s">
        <v>1012</v>
      </c>
      <c r="E615" s="103" t="b">
        <v>0</v>
      </c>
      <c r="F615" s="103" t="b">
        <v>0</v>
      </c>
      <c r="G615" s="103" t="b">
        <v>0</v>
      </c>
    </row>
    <row r="616" spans="1:7" ht="15">
      <c r="A616" s="105" t="s">
        <v>999</v>
      </c>
      <c r="B616" s="103">
        <v>2</v>
      </c>
      <c r="C616" s="107">
        <v>0.0008566075091883799</v>
      </c>
      <c r="D616" s="103" t="s">
        <v>1012</v>
      </c>
      <c r="E616" s="103" t="b">
        <v>0</v>
      </c>
      <c r="F616" s="103" t="b">
        <v>0</v>
      </c>
      <c r="G616" s="103" t="b">
        <v>0</v>
      </c>
    </row>
    <row r="617" spans="1:7" ht="15">
      <c r="A617" s="105" t="s">
        <v>1000</v>
      </c>
      <c r="B617" s="103">
        <v>2</v>
      </c>
      <c r="C617" s="107">
        <v>0.0008566075091883799</v>
      </c>
      <c r="D617" s="103" t="s">
        <v>1012</v>
      </c>
      <c r="E617" s="103" t="b">
        <v>0</v>
      </c>
      <c r="F617" s="103" t="b">
        <v>1</v>
      </c>
      <c r="G617" s="103" t="b">
        <v>0</v>
      </c>
    </row>
    <row r="618" spans="1:7" ht="15">
      <c r="A618" s="105" t="s">
        <v>1001</v>
      </c>
      <c r="B618" s="103">
        <v>2</v>
      </c>
      <c r="C618" s="107">
        <v>0.0008566075091883799</v>
      </c>
      <c r="D618" s="103" t="s">
        <v>1012</v>
      </c>
      <c r="E618" s="103" t="b">
        <v>0</v>
      </c>
      <c r="F618" s="103" t="b">
        <v>0</v>
      </c>
      <c r="G618" s="103" t="b">
        <v>0</v>
      </c>
    </row>
    <row r="619" spans="1:7" ht="15">
      <c r="A619" s="105" t="s">
        <v>1002</v>
      </c>
      <c r="B619" s="103">
        <v>2</v>
      </c>
      <c r="C619" s="107">
        <v>0.0008566075091883799</v>
      </c>
      <c r="D619" s="103" t="s">
        <v>1012</v>
      </c>
      <c r="E619" s="103" t="b">
        <v>0</v>
      </c>
      <c r="F619" s="103" t="b">
        <v>0</v>
      </c>
      <c r="G619" s="103" t="b">
        <v>0</v>
      </c>
    </row>
    <row r="620" spans="1:7" ht="15">
      <c r="A620" s="105" t="s">
        <v>1003</v>
      </c>
      <c r="B620" s="103">
        <v>2</v>
      </c>
      <c r="C620" s="107">
        <v>0.0008566075091883799</v>
      </c>
      <c r="D620" s="103" t="s">
        <v>1012</v>
      </c>
      <c r="E620" s="103" t="b">
        <v>0</v>
      </c>
      <c r="F620" s="103" t="b">
        <v>0</v>
      </c>
      <c r="G620" s="103" t="b">
        <v>0</v>
      </c>
    </row>
    <row r="621" spans="1:7" ht="15">
      <c r="A621" s="105" t="s">
        <v>1004</v>
      </c>
      <c r="B621" s="103">
        <v>2</v>
      </c>
      <c r="C621" s="107">
        <v>0.0008566075091883799</v>
      </c>
      <c r="D621" s="103" t="s">
        <v>1012</v>
      </c>
      <c r="E621" s="103" t="b">
        <v>0</v>
      </c>
      <c r="F621" s="103" t="b">
        <v>0</v>
      </c>
      <c r="G621" s="103" t="b">
        <v>0</v>
      </c>
    </row>
    <row r="622" spans="1:7" ht="15">
      <c r="A622" s="105" t="s">
        <v>1005</v>
      </c>
      <c r="B622" s="103">
        <v>2</v>
      </c>
      <c r="C622" s="107">
        <v>0.0008566075091883799</v>
      </c>
      <c r="D622" s="103" t="s">
        <v>1012</v>
      </c>
      <c r="E622" s="103" t="b">
        <v>0</v>
      </c>
      <c r="F622" s="103" t="b">
        <v>0</v>
      </c>
      <c r="G622" s="103" t="b">
        <v>0</v>
      </c>
    </row>
    <row r="623" spans="1:7" ht="15">
      <c r="A623" s="105" t="s">
        <v>1006</v>
      </c>
      <c r="B623" s="103">
        <v>2</v>
      </c>
      <c r="C623" s="107">
        <v>0.0008566075091883799</v>
      </c>
      <c r="D623" s="103" t="s">
        <v>1012</v>
      </c>
      <c r="E623" s="103" t="b">
        <v>0</v>
      </c>
      <c r="F623" s="103" t="b">
        <v>0</v>
      </c>
      <c r="G623" s="103" t="b">
        <v>0</v>
      </c>
    </row>
    <row r="624" spans="1:7" ht="15">
      <c r="A624" s="105" t="s">
        <v>406</v>
      </c>
      <c r="B624" s="103">
        <v>15</v>
      </c>
      <c r="C624" s="107">
        <v>0.0067517158686744684</v>
      </c>
      <c r="D624" s="103" t="s">
        <v>372</v>
      </c>
      <c r="E624" s="103" t="b">
        <v>0</v>
      </c>
      <c r="F624" s="103" t="b">
        <v>0</v>
      </c>
      <c r="G624" s="103" t="b">
        <v>0</v>
      </c>
    </row>
    <row r="625" spans="1:7" ht="15">
      <c r="A625" s="105" t="s">
        <v>396</v>
      </c>
      <c r="B625" s="103">
        <v>14</v>
      </c>
      <c r="C625" s="107">
        <v>0.004371608553377304</v>
      </c>
      <c r="D625" s="103" t="s">
        <v>372</v>
      </c>
      <c r="E625" s="103" t="b">
        <v>0</v>
      </c>
      <c r="F625" s="103" t="b">
        <v>0</v>
      </c>
      <c r="G625" s="103" t="b">
        <v>0</v>
      </c>
    </row>
    <row r="626" spans="1:7" ht="15">
      <c r="A626" s="105" t="s">
        <v>397</v>
      </c>
      <c r="B626" s="103">
        <v>12</v>
      </c>
      <c r="C626" s="107">
        <v>0.006498467181823232</v>
      </c>
      <c r="D626" s="103" t="s">
        <v>372</v>
      </c>
      <c r="E626" s="103" t="b">
        <v>0</v>
      </c>
      <c r="F626" s="103" t="b">
        <v>0</v>
      </c>
      <c r="G626" s="103" t="b">
        <v>0</v>
      </c>
    </row>
    <row r="627" spans="1:7" ht="15">
      <c r="A627" s="105" t="s">
        <v>405</v>
      </c>
      <c r="B627" s="103">
        <v>11</v>
      </c>
      <c r="C627" s="107">
        <v>0.004129566127728692</v>
      </c>
      <c r="D627" s="103" t="s">
        <v>372</v>
      </c>
      <c r="E627" s="103" t="b">
        <v>0</v>
      </c>
      <c r="F627" s="103" t="b">
        <v>0</v>
      </c>
      <c r="G627" s="103" t="b">
        <v>0</v>
      </c>
    </row>
    <row r="628" spans="1:7" ht="15">
      <c r="A628" s="105" t="s">
        <v>420</v>
      </c>
      <c r="B628" s="103">
        <v>11</v>
      </c>
      <c r="C628" s="107">
        <v>0.009080824431423303</v>
      </c>
      <c r="D628" s="103" t="s">
        <v>372</v>
      </c>
      <c r="E628" s="103" t="b">
        <v>0</v>
      </c>
      <c r="F628" s="103" t="b">
        <v>0</v>
      </c>
      <c r="G628" s="103" t="b">
        <v>0</v>
      </c>
    </row>
    <row r="629" spans="1:7" ht="15">
      <c r="A629" s="105" t="s">
        <v>407</v>
      </c>
      <c r="B629" s="103">
        <v>10</v>
      </c>
      <c r="C629" s="107">
        <v>0.006594056644679423</v>
      </c>
      <c r="D629" s="103" t="s">
        <v>372</v>
      </c>
      <c r="E629" s="103" t="b">
        <v>0</v>
      </c>
      <c r="F629" s="103" t="b">
        <v>0</v>
      </c>
      <c r="G629" s="103" t="b">
        <v>0</v>
      </c>
    </row>
    <row r="630" spans="1:7" ht="15">
      <c r="A630" s="105" t="s">
        <v>404</v>
      </c>
      <c r="B630" s="103">
        <v>10</v>
      </c>
      <c r="C630" s="107">
        <v>0.004501143912449645</v>
      </c>
      <c r="D630" s="103" t="s">
        <v>372</v>
      </c>
      <c r="E630" s="103" t="b">
        <v>0</v>
      </c>
      <c r="F630" s="103" t="b">
        <v>0</v>
      </c>
      <c r="G630" s="103" t="b">
        <v>0</v>
      </c>
    </row>
    <row r="631" spans="1:7" ht="15">
      <c r="A631" s="105" t="s">
        <v>395</v>
      </c>
      <c r="B631" s="103">
        <v>8</v>
      </c>
      <c r="C631" s="107">
        <v>0.0030033208201663214</v>
      </c>
      <c r="D631" s="103" t="s">
        <v>372</v>
      </c>
      <c r="E631" s="103" t="b">
        <v>0</v>
      </c>
      <c r="F631" s="103" t="b">
        <v>0</v>
      </c>
      <c r="G631" s="103" t="b">
        <v>0</v>
      </c>
    </row>
    <row r="632" spans="1:7" ht="15">
      <c r="A632" s="105" t="s">
        <v>429</v>
      </c>
      <c r="B632" s="103">
        <v>8</v>
      </c>
      <c r="C632" s="107">
        <v>0.0036009151299597167</v>
      </c>
      <c r="D632" s="103" t="s">
        <v>372</v>
      </c>
      <c r="E632" s="103" t="b">
        <v>0</v>
      </c>
      <c r="F632" s="103" t="b">
        <v>0</v>
      </c>
      <c r="G632" s="103" t="b">
        <v>0</v>
      </c>
    </row>
    <row r="633" spans="1:7" ht="15">
      <c r="A633" s="105" t="s">
        <v>459</v>
      </c>
      <c r="B633" s="103">
        <v>8</v>
      </c>
      <c r="C633" s="107">
        <v>0.0043323114545488215</v>
      </c>
      <c r="D633" s="103" t="s">
        <v>372</v>
      </c>
      <c r="E633" s="103" t="b">
        <v>0</v>
      </c>
      <c r="F633" s="103" t="b">
        <v>0</v>
      </c>
      <c r="G633" s="103" t="b">
        <v>0</v>
      </c>
    </row>
    <row r="634" spans="1:7" ht="15">
      <c r="A634" s="105" t="s">
        <v>403</v>
      </c>
      <c r="B634" s="103">
        <v>8</v>
      </c>
      <c r="C634" s="107">
        <v>0.0043323114545488215</v>
      </c>
      <c r="D634" s="103" t="s">
        <v>372</v>
      </c>
      <c r="E634" s="103" t="b">
        <v>0</v>
      </c>
      <c r="F634" s="103" t="b">
        <v>0</v>
      </c>
      <c r="G634" s="103" t="b">
        <v>0</v>
      </c>
    </row>
    <row r="635" spans="1:7" ht="15">
      <c r="A635" s="105" t="s">
        <v>419</v>
      </c>
      <c r="B635" s="103">
        <v>8</v>
      </c>
      <c r="C635" s="107">
        <v>0.0036009151299597167</v>
      </c>
      <c r="D635" s="103" t="s">
        <v>372</v>
      </c>
      <c r="E635" s="103" t="b">
        <v>0</v>
      </c>
      <c r="F635" s="103" t="b">
        <v>0</v>
      </c>
      <c r="G635" s="103" t="b">
        <v>0</v>
      </c>
    </row>
    <row r="636" spans="1:7" ht="15">
      <c r="A636" s="105" t="s">
        <v>460</v>
      </c>
      <c r="B636" s="103">
        <v>7</v>
      </c>
      <c r="C636" s="107">
        <v>0.003790772522730219</v>
      </c>
      <c r="D636" s="103" t="s">
        <v>372</v>
      </c>
      <c r="E636" s="103" t="b">
        <v>0</v>
      </c>
      <c r="F636" s="103" t="b">
        <v>0</v>
      </c>
      <c r="G636" s="103" t="b">
        <v>0</v>
      </c>
    </row>
    <row r="637" spans="1:7" ht="15">
      <c r="A637" s="105" t="s">
        <v>394</v>
      </c>
      <c r="B637" s="103">
        <v>7</v>
      </c>
      <c r="C637" s="107">
        <v>0.003150800738714752</v>
      </c>
      <c r="D637" s="103" t="s">
        <v>372</v>
      </c>
      <c r="E637" s="103" t="b">
        <v>0</v>
      </c>
      <c r="F637" s="103" t="b">
        <v>0</v>
      </c>
      <c r="G637" s="103" t="b">
        <v>0</v>
      </c>
    </row>
    <row r="638" spans="1:7" ht="15">
      <c r="A638" s="105" t="s">
        <v>401</v>
      </c>
      <c r="B638" s="103">
        <v>7</v>
      </c>
      <c r="C638" s="107">
        <v>0.003150800738714752</v>
      </c>
      <c r="D638" s="103" t="s">
        <v>372</v>
      </c>
      <c r="E638" s="103" t="b">
        <v>0</v>
      </c>
      <c r="F638" s="103" t="b">
        <v>0</v>
      </c>
      <c r="G638" s="103" t="b">
        <v>0</v>
      </c>
    </row>
    <row r="639" spans="1:7" ht="15">
      <c r="A639" s="105" t="s">
        <v>402</v>
      </c>
      <c r="B639" s="103">
        <v>7</v>
      </c>
      <c r="C639" s="107">
        <v>0.003790772522730219</v>
      </c>
      <c r="D639" s="103" t="s">
        <v>372</v>
      </c>
      <c r="E639" s="103" t="b">
        <v>0</v>
      </c>
      <c r="F639" s="103" t="b">
        <v>0</v>
      </c>
      <c r="G639" s="103" t="b">
        <v>0</v>
      </c>
    </row>
    <row r="640" spans="1:7" ht="15">
      <c r="A640" s="105" t="s">
        <v>422</v>
      </c>
      <c r="B640" s="103">
        <v>6</v>
      </c>
      <c r="C640" s="107">
        <v>0.002700686347469787</v>
      </c>
      <c r="D640" s="103" t="s">
        <v>372</v>
      </c>
      <c r="E640" s="103" t="b">
        <v>0</v>
      </c>
      <c r="F640" s="103" t="b">
        <v>0</v>
      </c>
      <c r="G640" s="103" t="b">
        <v>0</v>
      </c>
    </row>
    <row r="641" spans="1:7" ht="15">
      <c r="A641" s="105" t="s">
        <v>400</v>
      </c>
      <c r="B641" s="103">
        <v>6</v>
      </c>
      <c r="C641" s="107">
        <v>0.002252490615124741</v>
      </c>
      <c r="D641" s="103" t="s">
        <v>372</v>
      </c>
      <c r="E641" s="103" t="b">
        <v>0</v>
      </c>
      <c r="F641" s="103" t="b">
        <v>0</v>
      </c>
      <c r="G641" s="103" t="b">
        <v>0</v>
      </c>
    </row>
    <row r="642" spans="1:7" ht="15">
      <c r="A642" s="105" t="s">
        <v>439</v>
      </c>
      <c r="B642" s="103">
        <v>6</v>
      </c>
      <c r="C642" s="107">
        <v>0.003249233590911616</v>
      </c>
      <c r="D642" s="103" t="s">
        <v>372</v>
      </c>
      <c r="E642" s="103" t="b">
        <v>0</v>
      </c>
      <c r="F642" s="103" t="b">
        <v>0</v>
      </c>
      <c r="G642" s="103" t="b">
        <v>0</v>
      </c>
    </row>
    <row r="643" spans="1:7" ht="15">
      <c r="A643" s="105" t="s">
        <v>416</v>
      </c>
      <c r="B643" s="103">
        <v>6</v>
      </c>
      <c r="C643" s="107">
        <v>0.0049531769625945285</v>
      </c>
      <c r="D643" s="103" t="s">
        <v>372</v>
      </c>
      <c r="E643" s="103" t="b">
        <v>0</v>
      </c>
      <c r="F643" s="103" t="b">
        <v>0</v>
      </c>
      <c r="G643" s="103" t="b">
        <v>0</v>
      </c>
    </row>
    <row r="644" spans="1:7" ht="15">
      <c r="A644" s="105" t="s">
        <v>415</v>
      </c>
      <c r="B644" s="103">
        <v>6</v>
      </c>
      <c r="C644" s="107">
        <v>0.0049531769625945285</v>
      </c>
      <c r="D644" s="103" t="s">
        <v>372</v>
      </c>
      <c r="E644" s="103" t="b">
        <v>0</v>
      </c>
      <c r="F644" s="103" t="b">
        <v>0</v>
      </c>
      <c r="G644" s="103" t="b">
        <v>0</v>
      </c>
    </row>
    <row r="645" spans="1:7" ht="15">
      <c r="A645" s="105" t="s">
        <v>411</v>
      </c>
      <c r="B645" s="103">
        <v>6</v>
      </c>
      <c r="C645" s="107">
        <v>0.0049531769625945285</v>
      </c>
      <c r="D645" s="103" t="s">
        <v>372</v>
      </c>
      <c r="E645" s="103" t="b">
        <v>0</v>
      </c>
      <c r="F645" s="103" t="b">
        <v>0</v>
      </c>
      <c r="G645" s="103" t="b">
        <v>0</v>
      </c>
    </row>
    <row r="646" spans="1:7" ht="15">
      <c r="A646" s="105" t="s">
        <v>480</v>
      </c>
      <c r="B646" s="103">
        <v>6</v>
      </c>
      <c r="C646" s="107">
        <v>0.0066571203342774415</v>
      </c>
      <c r="D646" s="103" t="s">
        <v>372</v>
      </c>
      <c r="E646" s="103" t="b">
        <v>0</v>
      </c>
      <c r="F646" s="103" t="b">
        <v>0</v>
      </c>
      <c r="G646" s="103" t="b">
        <v>0</v>
      </c>
    </row>
    <row r="647" spans="1:7" ht="15">
      <c r="A647" s="105" t="s">
        <v>399</v>
      </c>
      <c r="B647" s="103">
        <v>6</v>
      </c>
      <c r="C647" s="107">
        <v>0.002700686347469787</v>
      </c>
      <c r="D647" s="103" t="s">
        <v>372</v>
      </c>
      <c r="E647" s="103" t="b">
        <v>0</v>
      </c>
      <c r="F647" s="103" t="b">
        <v>0</v>
      </c>
      <c r="G647" s="103" t="b">
        <v>0</v>
      </c>
    </row>
    <row r="648" spans="1:7" ht="15">
      <c r="A648" s="105" t="s">
        <v>499</v>
      </c>
      <c r="B648" s="103">
        <v>6</v>
      </c>
      <c r="C648" s="107">
        <v>0.0039564339868076535</v>
      </c>
      <c r="D648" s="103" t="s">
        <v>372</v>
      </c>
      <c r="E648" s="103" t="b">
        <v>0</v>
      </c>
      <c r="F648" s="103" t="b">
        <v>0</v>
      </c>
      <c r="G648" s="103" t="b">
        <v>0</v>
      </c>
    </row>
    <row r="649" spans="1:7" ht="15">
      <c r="A649" s="105" t="s">
        <v>432</v>
      </c>
      <c r="B649" s="103">
        <v>5</v>
      </c>
      <c r="C649" s="107">
        <v>0.0032970283223397114</v>
      </c>
      <c r="D649" s="103" t="s">
        <v>372</v>
      </c>
      <c r="E649" s="103" t="b">
        <v>0</v>
      </c>
      <c r="F649" s="103" t="b">
        <v>0</v>
      </c>
      <c r="G649" s="103" t="b">
        <v>0</v>
      </c>
    </row>
    <row r="650" spans="1:7" ht="15">
      <c r="A650" s="105" t="s">
        <v>448</v>
      </c>
      <c r="B650" s="103">
        <v>5</v>
      </c>
      <c r="C650" s="107">
        <v>0.0032970283223397114</v>
      </c>
      <c r="D650" s="103" t="s">
        <v>372</v>
      </c>
      <c r="E650" s="103" t="b">
        <v>0</v>
      </c>
      <c r="F650" s="103" t="b">
        <v>0</v>
      </c>
      <c r="G650" s="103" t="b">
        <v>0</v>
      </c>
    </row>
    <row r="651" spans="1:7" ht="15">
      <c r="A651" s="105" t="s">
        <v>462</v>
      </c>
      <c r="B651" s="103">
        <v>5</v>
      </c>
      <c r="C651" s="107">
        <v>0.0027076946590930133</v>
      </c>
      <c r="D651" s="103" t="s">
        <v>372</v>
      </c>
      <c r="E651" s="103" t="b">
        <v>0</v>
      </c>
      <c r="F651" s="103" t="b">
        <v>0</v>
      </c>
      <c r="G651" s="103" t="b">
        <v>0</v>
      </c>
    </row>
    <row r="652" spans="1:7" ht="15">
      <c r="A652" s="105" t="s">
        <v>433</v>
      </c>
      <c r="B652" s="103">
        <v>5</v>
      </c>
      <c r="C652" s="107">
        <v>0.0027076946590930133</v>
      </c>
      <c r="D652" s="103" t="s">
        <v>372</v>
      </c>
      <c r="E652" s="103" t="b">
        <v>0</v>
      </c>
      <c r="F652" s="103" t="b">
        <v>0</v>
      </c>
      <c r="G652" s="103" t="b">
        <v>0</v>
      </c>
    </row>
    <row r="653" spans="1:7" ht="15">
      <c r="A653" s="105" t="s">
        <v>414</v>
      </c>
      <c r="B653" s="103">
        <v>5</v>
      </c>
      <c r="C653" s="107">
        <v>0.0032970283223397114</v>
      </c>
      <c r="D653" s="103" t="s">
        <v>372</v>
      </c>
      <c r="E653" s="103" t="b">
        <v>0</v>
      </c>
      <c r="F653" s="103" t="b">
        <v>0</v>
      </c>
      <c r="G653" s="103" t="b">
        <v>0</v>
      </c>
    </row>
    <row r="654" spans="1:7" ht="15">
      <c r="A654" s="105" t="s">
        <v>442</v>
      </c>
      <c r="B654" s="103">
        <v>5</v>
      </c>
      <c r="C654" s="107">
        <v>0.0022505719562248227</v>
      </c>
      <c r="D654" s="103" t="s">
        <v>372</v>
      </c>
      <c r="E654" s="103" t="b">
        <v>0</v>
      </c>
      <c r="F654" s="103" t="b">
        <v>0</v>
      </c>
      <c r="G654" s="103" t="b">
        <v>0</v>
      </c>
    </row>
    <row r="655" spans="1:7" ht="15">
      <c r="A655" s="105" t="s">
        <v>455</v>
      </c>
      <c r="B655" s="103">
        <v>5</v>
      </c>
      <c r="C655" s="107">
        <v>0.0041276474688287735</v>
      </c>
      <c r="D655" s="103" t="s">
        <v>372</v>
      </c>
      <c r="E655" s="103" t="b">
        <v>0</v>
      </c>
      <c r="F655" s="103" t="b">
        <v>0</v>
      </c>
      <c r="G655" s="103" t="b">
        <v>0</v>
      </c>
    </row>
    <row r="656" spans="1:7" ht="15">
      <c r="A656" s="105" t="s">
        <v>474</v>
      </c>
      <c r="B656" s="103">
        <v>5</v>
      </c>
      <c r="C656" s="107">
        <v>0.0027076946590930133</v>
      </c>
      <c r="D656" s="103" t="s">
        <v>372</v>
      </c>
      <c r="E656" s="103" t="b">
        <v>0</v>
      </c>
      <c r="F656" s="103" t="b">
        <v>0</v>
      </c>
      <c r="G656" s="103" t="b">
        <v>0</v>
      </c>
    </row>
    <row r="657" spans="1:7" ht="15">
      <c r="A657" s="105" t="s">
        <v>556</v>
      </c>
      <c r="B657" s="103">
        <v>5</v>
      </c>
      <c r="C657" s="107">
        <v>0.0041276474688287735</v>
      </c>
      <c r="D657" s="103" t="s">
        <v>372</v>
      </c>
      <c r="E657" s="103" t="b">
        <v>0</v>
      </c>
      <c r="F657" s="103" t="b">
        <v>0</v>
      </c>
      <c r="G657" s="103" t="b">
        <v>0</v>
      </c>
    </row>
    <row r="658" spans="1:7" ht="15">
      <c r="A658" s="105" t="s">
        <v>489</v>
      </c>
      <c r="B658" s="103">
        <v>5</v>
      </c>
      <c r="C658" s="107">
        <v>0.005547600278564534</v>
      </c>
      <c r="D658" s="103" t="s">
        <v>372</v>
      </c>
      <c r="E658" s="103" t="b">
        <v>0</v>
      </c>
      <c r="F658" s="103" t="b">
        <v>0</v>
      </c>
      <c r="G658" s="103" t="b">
        <v>0</v>
      </c>
    </row>
    <row r="659" spans="1:7" ht="15">
      <c r="A659" s="105" t="s">
        <v>458</v>
      </c>
      <c r="B659" s="103">
        <v>5</v>
      </c>
      <c r="C659" s="107">
        <v>0.0032970283223397114</v>
      </c>
      <c r="D659" s="103" t="s">
        <v>372</v>
      </c>
      <c r="E659" s="103" t="b">
        <v>0</v>
      </c>
      <c r="F659" s="103" t="b">
        <v>0</v>
      </c>
      <c r="G659" s="103" t="b">
        <v>0</v>
      </c>
    </row>
    <row r="660" spans="1:7" ht="15">
      <c r="A660" s="105" t="s">
        <v>529</v>
      </c>
      <c r="B660" s="103">
        <v>5</v>
      </c>
      <c r="C660" s="107">
        <v>0.0027076946590930133</v>
      </c>
      <c r="D660" s="103" t="s">
        <v>372</v>
      </c>
      <c r="E660" s="103" t="b">
        <v>0</v>
      </c>
      <c r="F660" s="103" t="b">
        <v>0</v>
      </c>
      <c r="G660" s="103" t="b">
        <v>0</v>
      </c>
    </row>
    <row r="661" spans="1:7" ht="15">
      <c r="A661" s="105" t="s">
        <v>441</v>
      </c>
      <c r="B661" s="103">
        <v>5</v>
      </c>
      <c r="C661" s="107">
        <v>0.0032970283223397114</v>
      </c>
      <c r="D661" s="103" t="s">
        <v>372</v>
      </c>
      <c r="E661" s="103" t="b">
        <v>0</v>
      </c>
      <c r="F661" s="103" t="b">
        <v>0</v>
      </c>
      <c r="G661" s="103" t="b">
        <v>0</v>
      </c>
    </row>
    <row r="662" spans="1:7" ht="15">
      <c r="A662" s="105" t="s">
        <v>521</v>
      </c>
      <c r="B662" s="103">
        <v>5</v>
      </c>
      <c r="C662" s="107">
        <v>0.005547600278564534</v>
      </c>
      <c r="D662" s="103" t="s">
        <v>372</v>
      </c>
      <c r="E662" s="103" t="b">
        <v>0</v>
      </c>
      <c r="F662" s="103" t="b">
        <v>0</v>
      </c>
      <c r="G662" s="103" t="b">
        <v>0</v>
      </c>
    </row>
    <row r="663" spans="1:7" ht="15">
      <c r="A663" s="105" t="s">
        <v>438</v>
      </c>
      <c r="B663" s="103">
        <v>5</v>
      </c>
      <c r="C663" s="107">
        <v>0.005547600278564534</v>
      </c>
      <c r="D663" s="103" t="s">
        <v>372</v>
      </c>
      <c r="E663" s="103" t="b">
        <v>0</v>
      </c>
      <c r="F663" s="103" t="b">
        <v>0</v>
      </c>
      <c r="G663" s="103" t="b">
        <v>0</v>
      </c>
    </row>
    <row r="664" spans="1:7" ht="15">
      <c r="A664" s="105" t="s">
        <v>445</v>
      </c>
      <c r="B664" s="103">
        <v>4</v>
      </c>
      <c r="C664" s="107">
        <v>0.0021661557272744107</v>
      </c>
      <c r="D664" s="103" t="s">
        <v>372</v>
      </c>
      <c r="E664" s="103" t="b">
        <v>0</v>
      </c>
      <c r="F664" s="103" t="b">
        <v>0</v>
      </c>
      <c r="G664" s="103" t="b">
        <v>0</v>
      </c>
    </row>
    <row r="665" spans="1:7" ht="15">
      <c r="A665" s="105" t="s">
        <v>421</v>
      </c>
      <c r="B665" s="103">
        <v>4</v>
      </c>
      <c r="C665" s="107">
        <v>0.0026376226578717693</v>
      </c>
      <c r="D665" s="103" t="s">
        <v>372</v>
      </c>
      <c r="E665" s="103" t="b">
        <v>0</v>
      </c>
      <c r="F665" s="103" t="b">
        <v>0</v>
      </c>
      <c r="G665" s="103" t="b">
        <v>0</v>
      </c>
    </row>
    <row r="666" spans="1:7" ht="15">
      <c r="A666" s="105" t="s">
        <v>447</v>
      </c>
      <c r="B666" s="103">
        <v>4</v>
      </c>
      <c r="C666" s="107">
        <v>0.0021661557272744107</v>
      </c>
      <c r="D666" s="103" t="s">
        <v>372</v>
      </c>
      <c r="E666" s="103" t="b">
        <v>0</v>
      </c>
      <c r="F666" s="103" t="b">
        <v>0</v>
      </c>
      <c r="G666" s="103" t="b">
        <v>0</v>
      </c>
    </row>
    <row r="667" spans="1:7" ht="15">
      <c r="A667" s="105" t="s">
        <v>525</v>
      </c>
      <c r="B667" s="103">
        <v>4</v>
      </c>
      <c r="C667" s="107">
        <v>0.0026376226578717693</v>
      </c>
      <c r="D667" s="103" t="s">
        <v>372</v>
      </c>
      <c r="E667" s="103" t="b">
        <v>0</v>
      </c>
      <c r="F667" s="103" t="b">
        <v>0</v>
      </c>
      <c r="G667" s="103" t="b">
        <v>0</v>
      </c>
    </row>
    <row r="668" spans="1:7" ht="15">
      <c r="A668" s="105" t="s">
        <v>461</v>
      </c>
      <c r="B668" s="103">
        <v>4</v>
      </c>
      <c r="C668" s="107">
        <v>0.0026376226578717693</v>
      </c>
      <c r="D668" s="103" t="s">
        <v>372</v>
      </c>
      <c r="E668" s="103" t="b">
        <v>0</v>
      </c>
      <c r="F668" s="103" t="b">
        <v>0</v>
      </c>
      <c r="G668" s="103" t="b">
        <v>0</v>
      </c>
    </row>
    <row r="669" spans="1:7" ht="15">
      <c r="A669" s="105" t="s">
        <v>427</v>
      </c>
      <c r="B669" s="103">
        <v>4</v>
      </c>
      <c r="C669" s="107">
        <v>0.0021661557272744107</v>
      </c>
      <c r="D669" s="103" t="s">
        <v>372</v>
      </c>
      <c r="E669" s="103" t="b">
        <v>0</v>
      </c>
      <c r="F669" s="103" t="b">
        <v>0</v>
      </c>
      <c r="G669" s="103" t="b">
        <v>0</v>
      </c>
    </row>
    <row r="670" spans="1:7" ht="15">
      <c r="A670" s="105" t="s">
        <v>430</v>
      </c>
      <c r="B670" s="103">
        <v>4</v>
      </c>
      <c r="C670" s="107">
        <v>0.0026376226578717693</v>
      </c>
      <c r="D670" s="103" t="s">
        <v>372</v>
      </c>
      <c r="E670" s="103" t="b">
        <v>0</v>
      </c>
      <c r="F670" s="103" t="b">
        <v>0</v>
      </c>
      <c r="G670" s="103" t="b">
        <v>0</v>
      </c>
    </row>
    <row r="671" spans="1:7" ht="15">
      <c r="A671" s="105" t="s">
        <v>519</v>
      </c>
      <c r="B671" s="103">
        <v>4</v>
      </c>
      <c r="C671" s="107">
        <v>0.0033021179750630193</v>
      </c>
      <c r="D671" s="103" t="s">
        <v>372</v>
      </c>
      <c r="E671" s="103" t="b">
        <v>0</v>
      </c>
      <c r="F671" s="103" t="b">
        <v>0</v>
      </c>
      <c r="G671" s="103" t="b">
        <v>0</v>
      </c>
    </row>
    <row r="672" spans="1:7" ht="15">
      <c r="A672" s="105" t="s">
        <v>615</v>
      </c>
      <c r="B672" s="103">
        <v>4</v>
      </c>
      <c r="C672" s="107">
        <v>0.0033021179750630193</v>
      </c>
      <c r="D672" s="103" t="s">
        <v>372</v>
      </c>
      <c r="E672" s="103" t="b">
        <v>0</v>
      </c>
      <c r="F672" s="103" t="b">
        <v>1</v>
      </c>
      <c r="G672" s="103" t="b">
        <v>0</v>
      </c>
    </row>
    <row r="673" spans="1:7" ht="15">
      <c r="A673" s="105" t="s">
        <v>621</v>
      </c>
      <c r="B673" s="103">
        <v>4</v>
      </c>
      <c r="C673" s="107">
        <v>0.004438080222851627</v>
      </c>
      <c r="D673" s="103" t="s">
        <v>372</v>
      </c>
      <c r="E673" s="103" t="b">
        <v>0</v>
      </c>
      <c r="F673" s="103" t="b">
        <v>0</v>
      </c>
      <c r="G673" s="103" t="b">
        <v>0</v>
      </c>
    </row>
    <row r="674" spans="1:7" ht="15">
      <c r="A674" s="105" t="s">
        <v>531</v>
      </c>
      <c r="B674" s="103">
        <v>4</v>
      </c>
      <c r="C674" s="107">
        <v>0.0033021179750630193</v>
      </c>
      <c r="D674" s="103" t="s">
        <v>372</v>
      </c>
      <c r="E674" s="103" t="b">
        <v>0</v>
      </c>
      <c r="F674" s="103" t="b">
        <v>0</v>
      </c>
      <c r="G674" s="103" t="b">
        <v>0</v>
      </c>
    </row>
    <row r="675" spans="1:7" ht="15">
      <c r="A675" s="105" t="s">
        <v>515</v>
      </c>
      <c r="B675" s="103">
        <v>4</v>
      </c>
      <c r="C675" s="107">
        <v>0.0026376226578717693</v>
      </c>
      <c r="D675" s="103" t="s">
        <v>372</v>
      </c>
      <c r="E675" s="103" t="b">
        <v>0</v>
      </c>
      <c r="F675" s="103" t="b">
        <v>0</v>
      </c>
      <c r="G675" s="103" t="b">
        <v>0</v>
      </c>
    </row>
    <row r="676" spans="1:7" ht="15">
      <c r="A676" s="105" t="s">
        <v>413</v>
      </c>
      <c r="B676" s="103">
        <v>4</v>
      </c>
      <c r="C676" s="107">
        <v>0.0026376226578717693</v>
      </c>
      <c r="D676" s="103" t="s">
        <v>372</v>
      </c>
      <c r="E676" s="103" t="b">
        <v>0</v>
      </c>
      <c r="F676" s="103" t="b">
        <v>0</v>
      </c>
      <c r="G676" s="103" t="b">
        <v>0</v>
      </c>
    </row>
    <row r="677" spans="1:7" ht="15">
      <c r="A677" s="105" t="s">
        <v>408</v>
      </c>
      <c r="B677" s="103">
        <v>4</v>
      </c>
      <c r="C677" s="107">
        <v>0.004438080222851627</v>
      </c>
      <c r="D677" s="103" t="s">
        <v>372</v>
      </c>
      <c r="E677" s="103" t="b">
        <v>0</v>
      </c>
      <c r="F677" s="103" t="b">
        <v>0</v>
      </c>
      <c r="G677" s="103" t="b">
        <v>0</v>
      </c>
    </row>
    <row r="678" spans="1:7" ht="15">
      <c r="A678" s="105" t="s">
        <v>614</v>
      </c>
      <c r="B678" s="103">
        <v>4</v>
      </c>
      <c r="C678" s="107">
        <v>0.0033021179750630193</v>
      </c>
      <c r="D678" s="103" t="s">
        <v>372</v>
      </c>
      <c r="E678" s="103" t="b">
        <v>0</v>
      </c>
      <c r="F678" s="103" t="b">
        <v>0</v>
      </c>
      <c r="G678" s="103" t="b">
        <v>0</v>
      </c>
    </row>
    <row r="679" spans="1:7" ht="15">
      <c r="A679" s="105" t="s">
        <v>561</v>
      </c>
      <c r="B679" s="103">
        <v>4</v>
      </c>
      <c r="C679" s="107">
        <v>0.0033021179750630193</v>
      </c>
      <c r="D679" s="103" t="s">
        <v>372</v>
      </c>
      <c r="E679" s="103" t="b">
        <v>0</v>
      </c>
      <c r="F679" s="103" t="b">
        <v>0</v>
      </c>
      <c r="G679" s="103" t="b">
        <v>0</v>
      </c>
    </row>
    <row r="680" spans="1:7" ht="15">
      <c r="A680" s="105" t="s">
        <v>613</v>
      </c>
      <c r="B680" s="103">
        <v>4</v>
      </c>
      <c r="C680" s="107">
        <v>0.004438080222851627</v>
      </c>
      <c r="D680" s="103" t="s">
        <v>372</v>
      </c>
      <c r="E680" s="103" t="b">
        <v>0</v>
      </c>
      <c r="F680" s="103" t="b">
        <v>0</v>
      </c>
      <c r="G680" s="103" t="b">
        <v>0</v>
      </c>
    </row>
    <row r="681" spans="1:7" ht="15">
      <c r="A681" s="105" t="s">
        <v>524</v>
      </c>
      <c r="B681" s="103">
        <v>3</v>
      </c>
      <c r="C681" s="107">
        <v>0.0019782169934038267</v>
      </c>
      <c r="D681" s="103" t="s">
        <v>372</v>
      </c>
      <c r="E681" s="103" t="b">
        <v>0</v>
      </c>
      <c r="F681" s="103" t="b">
        <v>0</v>
      </c>
      <c r="G681" s="103" t="b">
        <v>0</v>
      </c>
    </row>
    <row r="682" spans="1:7" ht="15">
      <c r="A682" s="105" t="s">
        <v>446</v>
      </c>
      <c r="B682" s="103">
        <v>3</v>
      </c>
      <c r="C682" s="107">
        <v>0.0019782169934038267</v>
      </c>
      <c r="D682" s="103" t="s">
        <v>372</v>
      </c>
      <c r="E682" s="103" t="b">
        <v>0</v>
      </c>
      <c r="F682" s="103" t="b">
        <v>0</v>
      </c>
      <c r="G682" s="103" t="b">
        <v>0</v>
      </c>
    </row>
    <row r="683" spans="1:7" ht="15">
      <c r="A683" s="105" t="s">
        <v>478</v>
      </c>
      <c r="B683" s="103">
        <v>3</v>
      </c>
      <c r="C683" s="107">
        <v>0.0024765884812972642</v>
      </c>
      <c r="D683" s="103" t="s">
        <v>372</v>
      </c>
      <c r="E683" s="103" t="b">
        <v>0</v>
      </c>
      <c r="F683" s="103" t="b">
        <v>0</v>
      </c>
      <c r="G683" s="103" t="b">
        <v>0</v>
      </c>
    </row>
    <row r="684" spans="1:7" ht="15">
      <c r="A684" s="105" t="s">
        <v>463</v>
      </c>
      <c r="B684" s="103">
        <v>3</v>
      </c>
      <c r="C684" s="107">
        <v>0.0024765884812972642</v>
      </c>
      <c r="D684" s="103" t="s">
        <v>372</v>
      </c>
      <c r="E684" s="103" t="b">
        <v>0</v>
      </c>
      <c r="F684" s="103" t="b">
        <v>0</v>
      </c>
      <c r="G684" s="103" t="b">
        <v>0</v>
      </c>
    </row>
    <row r="685" spans="1:7" ht="15">
      <c r="A685" s="105" t="s">
        <v>626</v>
      </c>
      <c r="B685" s="103">
        <v>3</v>
      </c>
      <c r="C685" s="107">
        <v>0.0019782169934038267</v>
      </c>
      <c r="D685" s="103" t="s">
        <v>372</v>
      </c>
      <c r="E685" s="103" t="b">
        <v>0</v>
      </c>
      <c r="F685" s="103" t="b">
        <v>0</v>
      </c>
      <c r="G685" s="103" t="b">
        <v>0</v>
      </c>
    </row>
    <row r="686" spans="1:7" ht="15">
      <c r="A686" s="105" t="s">
        <v>537</v>
      </c>
      <c r="B686" s="103">
        <v>3</v>
      </c>
      <c r="C686" s="107">
        <v>0.0019782169934038267</v>
      </c>
      <c r="D686" s="103" t="s">
        <v>372</v>
      </c>
      <c r="E686" s="103" t="b">
        <v>0</v>
      </c>
      <c r="F686" s="103" t="b">
        <v>0</v>
      </c>
      <c r="G686" s="103" t="b">
        <v>0</v>
      </c>
    </row>
    <row r="687" spans="1:7" ht="15">
      <c r="A687" s="105" t="s">
        <v>437</v>
      </c>
      <c r="B687" s="103">
        <v>3</v>
      </c>
      <c r="C687" s="107">
        <v>0.0019782169934038267</v>
      </c>
      <c r="D687" s="103" t="s">
        <v>372</v>
      </c>
      <c r="E687" s="103" t="b">
        <v>0</v>
      </c>
      <c r="F687" s="103" t="b">
        <v>0</v>
      </c>
      <c r="G687" s="103" t="b">
        <v>0</v>
      </c>
    </row>
    <row r="688" spans="1:7" ht="15">
      <c r="A688" s="105" t="s">
        <v>735</v>
      </c>
      <c r="B688" s="103">
        <v>3</v>
      </c>
      <c r="C688" s="107">
        <v>0.0024765884812972642</v>
      </c>
      <c r="D688" s="103" t="s">
        <v>372</v>
      </c>
      <c r="E688" s="103" t="b">
        <v>0</v>
      </c>
      <c r="F688" s="103" t="b">
        <v>0</v>
      </c>
      <c r="G688" s="103" t="b">
        <v>0</v>
      </c>
    </row>
    <row r="689" spans="1:7" ht="15">
      <c r="A689" s="105" t="s">
        <v>540</v>
      </c>
      <c r="B689" s="103">
        <v>3</v>
      </c>
      <c r="C689" s="107">
        <v>0.0024765884812972642</v>
      </c>
      <c r="D689" s="103" t="s">
        <v>372</v>
      </c>
      <c r="E689" s="103" t="b">
        <v>0</v>
      </c>
      <c r="F689" s="103" t="b">
        <v>0</v>
      </c>
      <c r="G689" s="103" t="b">
        <v>0</v>
      </c>
    </row>
    <row r="690" spans="1:7" ht="15">
      <c r="A690" s="105" t="s">
        <v>456</v>
      </c>
      <c r="B690" s="103">
        <v>3</v>
      </c>
      <c r="C690" s="107">
        <v>0.0019782169934038267</v>
      </c>
      <c r="D690" s="103" t="s">
        <v>372</v>
      </c>
      <c r="E690" s="103" t="b">
        <v>0</v>
      </c>
      <c r="F690" s="103" t="b">
        <v>0</v>
      </c>
      <c r="G690" s="103" t="b">
        <v>0</v>
      </c>
    </row>
    <row r="691" spans="1:7" ht="15">
      <c r="A691" s="105" t="s">
        <v>578</v>
      </c>
      <c r="B691" s="103">
        <v>3</v>
      </c>
      <c r="C691" s="107">
        <v>0.0024765884812972642</v>
      </c>
      <c r="D691" s="103" t="s">
        <v>372</v>
      </c>
      <c r="E691" s="103" t="b">
        <v>1</v>
      </c>
      <c r="F691" s="103" t="b">
        <v>0</v>
      </c>
      <c r="G691" s="103" t="b">
        <v>0</v>
      </c>
    </row>
    <row r="692" spans="1:7" ht="15">
      <c r="A692" s="105" t="s">
        <v>485</v>
      </c>
      <c r="B692" s="103">
        <v>3</v>
      </c>
      <c r="C692" s="107">
        <v>0.0019782169934038267</v>
      </c>
      <c r="D692" s="103" t="s">
        <v>372</v>
      </c>
      <c r="E692" s="103" t="b">
        <v>0</v>
      </c>
      <c r="F692" s="103" t="b">
        <v>0</v>
      </c>
      <c r="G692" s="103" t="b">
        <v>0</v>
      </c>
    </row>
    <row r="693" spans="1:7" ht="15">
      <c r="A693" s="105" t="s">
        <v>612</v>
      </c>
      <c r="B693" s="103">
        <v>3</v>
      </c>
      <c r="C693" s="107">
        <v>0.0033285601671387208</v>
      </c>
      <c r="D693" s="103" t="s">
        <v>372</v>
      </c>
      <c r="E693" s="103" t="b">
        <v>0</v>
      </c>
      <c r="F693" s="103" t="b">
        <v>0</v>
      </c>
      <c r="G693" s="103" t="b">
        <v>0</v>
      </c>
    </row>
    <row r="694" spans="1:7" ht="15">
      <c r="A694" s="105" t="s">
        <v>577</v>
      </c>
      <c r="B694" s="103">
        <v>3</v>
      </c>
      <c r="C694" s="107">
        <v>0.0024765884812972642</v>
      </c>
      <c r="D694" s="103" t="s">
        <v>372</v>
      </c>
      <c r="E694" s="103" t="b">
        <v>0</v>
      </c>
      <c r="F694" s="103" t="b">
        <v>0</v>
      </c>
      <c r="G694" s="103" t="b">
        <v>0</v>
      </c>
    </row>
    <row r="695" spans="1:7" ht="15">
      <c r="A695" s="105" t="s">
        <v>443</v>
      </c>
      <c r="B695" s="103">
        <v>3</v>
      </c>
      <c r="C695" s="107">
        <v>0.0019782169934038267</v>
      </c>
      <c r="D695" s="103" t="s">
        <v>372</v>
      </c>
      <c r="E695" s="103" t="b">
        <v>0</v>
      </c>
      <c r="F695" s="103" t="b">
        <v>0</v>
      </c>
      <c r="G695" s="103" t="b">
        <v>0</v>
      </c>
    </row>
    <row r="696" spans="1:7" ht="15">
      <c r="A696" s="105" t="s">
        <v>423</v>
      </c>
      <c r="B696" s="103">
        <v>3</v>
      </c>
      <c r="C696" s="107">
        <v>0.0019782169934038267</v>
      </c>
      <c r="D696" s="103" t="s">
        <v>372</v>
      </c>
      <c r="E696" s="103" t="b">
        <v>0</v>
      </c>
      <c r="F696" s="103" t="b">
        <v>0</v>
      </c>
      <c r="G696" s="103" t="b">
        <v>0</v>
      </c>
    </row>
    <row r="697" spans="1:7" ht="15">
      <c r="A697" s="105" t="s">
        <v>553</v>
      </c>
      <c r="B697" s="103">
        <v>3</v>
      </c>
      <c r="C697" s="107">
        <v>0.0024765884812972642</v>
      </c>
      <c r="D697" s="103" t="s">
        <v>372</v>
      </c>
      <c r="E697" s="103" t="b">
        <v>0</v>
      </c>
      <c r="F697" s="103" t="b">
        <v>0</v>
      </c>
      <c r="G697" s="103" t="b">
        <v>0</v>
      </c>
    </row>
    <row r="698" spans="1:7" ht="15">
      <c r="A698" s="105" t="s">
        <v>465</v>
      </c>
      <c r="B698" s="103">
        <v>3</v>
      </c>
      <c r="C698" s="107">
        <v>0.0024765884812972642</v>
      </c>
      <c r="D698" s="103" t="s">
        <v>372</v>
      </c>
      <c r="E698" s="103" t="b">
        <v>1</v>
      </c>
      <c r="F698" s="103" t="b">
        <v>0</v>
      </c>
      <c r="G698" s="103" t="b">
        <v>0</v>
      </c>
    </row>
    <row r="699" spans="1:7" ht="15">
      <c r="A699" s="105" t="s">
        <v>555</v>
      </c>
      <c r="B699" s="103">
        <v>3</v>
      </c>
      <c r="C699" s="107">
        <v>0.0024765884812972642</v>
      </c>
      <c r="D699" s="103" t="s">
        <v>372</v>
      </c>
      <c r="E699" s="103" t="b">
        <v>0</v>
      </c>
      <c r="F699" s="103" t="b">
        <v>0</v>
      </c>
      <c r="G699" s="103" t="b">
        <v>0</v>
      </c>
    </row>
    <row r="700" spans="1:7" ht="15">
      <c r="A700" s="105" t="s">
        <v>516</v>
      </c>
      <c r="B700" s="103">
        <v>3</v>
      </c>
      <c r="C700" s="107">
        <v>0.0019782169934038267</v>
      </c>
      <c r="D700" s="103" t="s">
        <v>372</v>
      </c>
      <c r="E700" s="103" t="b">
        <v>0</v>
      </c>
      <c r="F700" s="103" t="b">
        <v>0</v>
      </c>
      <c r="G700" s="103" t="b">
        <v>0</v>
      </c>
    </row>
    <row r="701" spans="1:7" ht="15">
      <c r="A701" s="105" t="s">
        <v>616</v>
      </c>
      <c r="B701" s="103">
        <v>3</v>
      </c>
      <c r="C701" s="107">
        <v>0.0024765884812972642</v>
      </c>
      <c r="D701" s="103" t="s">
        <v>372</v>
      </c>
      <c r="E701" s="103" t="b">
        <v>0</v>
      </c>
      <c r="F701" s="103" t="b">
        <v>0</v>
      </c>
      <c r="G701" s="103" t="b">
        <v>0</v>
      </c>
    </row>
    <row r="702" spans="1:7" ht="15">
      <c r="A702" s="105" t="s">
        <v>481</v>
      </c>
      <c r="B702" s="103">
        <v>3</v>
      </c>
      <c r="C702" s="107">
        <v>0.0024765884812972642</v>
      </c>
      <c r="D702" s="103" t="s">
        <v>372</v>
      </c>
      <c r="E702" s="103" t="b">
        <v>0</v>
      </c>
      <c r="F702" s="103" t="b">
        <v>0</v>
      </c>
      <c r="G702" s="103" t="b">
        <v>0</v>
      </c>
    </row>
    <row r="703" spans="1:7" ht="15">
      <c r="A703" s="105" t="s">
        <v>450</v>
      </c>
      <c r="B703" s="103">
        <v>3</v>
      </c>
      <c r="C703" s="107">
        <v>0.0024765884812972642</v>
      </c>
      <c r="D703" s="103" t="s">
        <v>372</v>
      </c>
      <c r="E703" s="103" t="b">
        <v>0</v>
      </c>
      <c r="F703" s="103" t="b">
        <v>0</v>
      </c>
      <c r="G703" s="103" t="b">
        <v>0</v>
      </c>
    </row>
    <row r="704" spans="1:7" ht="15">
      <c r="A704" s="105" t="s">
        <v>410</v>
      </c>
      <c r="B704" s="103">
        <v>3</v>
      </c>
      <c r="C704" s="107">
        <v>0.0019782169934038267</v>
      </c>
      <c r="D704" s="103" t="s">
        <v>372</v>
      </c>
      <c r="E704" s="103" t="b">
        <v>0</v>
      </c>
      <c r="F704" s="103" t="b">
        <v>0</v>
      </c>
      <c r="G704" s="103" t="b">
        <v>0</v>
      </c>
    </row>
    <row r="705" spans="1:7" ht="15">
      <c r="A705" s="105" t="s">
        <v>449</v>
      </c>
      <c r="B705" s="103">
        <v>3</v>
      </c>
      <c r="C705" s="107">
        <v>0.0024765884812972642</v>
      </c>
      <c r="D705" s="103" t="s">
        <v>372</v>
      </c>
      <c r="E705" s="103" t="b">
        <v>0</v>
      </c>
      <c r="F705" s="103" t="b">
        <v>0</v>
      </c>
      <c r="G705" s="103" t="b">
        <v>0</v>
      </c>
    </row>
    <row r="706" spans="1:7" ht="15">
      <c r="A706" s="105" t="s">
        <v>477</v>
      </c>
      <c r="B706" s="103">
        <v>3</v>
      </c>
      <c r="C706" s="107">
        <v>0.0024765884812972642</v>
      </c>
      <c r="D706" s="103" t="s">
        <v>372</v>
      </c>
      <c r="E706" s="103" t="b">
        <v>0</v>
      </c>
      <c r="F706" s="103" t="b">
        <v>0</v>
      </c>
      <c r="G706" s="103" t="b">
        <v>0</v>
      </c>
    </row>
    <row r="707" spans="1:7" ht="15">
      <c r="A707" s="105" t="s">
        <v>550</v>
      </c>
      <c r="B707" s="103">
        <v>3</v>
      </c>
      <c r="C707" s="107">
        <v>0.0019782169934038267</v>
      </c>
      <c r="D707" s="103" t="s">
        <v>372</v>
      </c>
      <c r="E707" s="103" t="b">
        <v>0</v>
      </c>
      <c r="F707" s="103" t="b">
        <v>0</v>
      </c>
      <c r="G707" s="103" t="b">
        <v>0</v>
      </c>
    </row>
    <row r="708" spans="1:7" ht="15">
      <c r="A708" s="105" t="s">
        <v>719</v>
      </c>
      <c r="B708" s="103">
        <v>3</v>
      </c>
      <c r="C708" s="107">
        <v>0.0024765884812972642</v>
      </c>
      <c r="D708" s="103" t="s">
        <v>372</v>
      </c>
      <c r="E708" s="103" t="b">
        <v>0</v>
      </c>
      <c r="F708" s="103" t="b">
        <v>0</v>
      </c>
      <c r="G708" s="103" t="b">
        <v>0</v>
      </c>
    </row>
    <row r="709" spans="1:7" ht="15">
      <c r="A709" s="105" t="s">
        <v>682</v>
      </c>
      <c r="B709" s="103">
        <v>3</v>
      </c>
      <c r="C709" s="107">
        <v>0.0024765884812972642</v>
      </c>
      <c r="D709" s="103" t="s">
        <v>372</v>
      </c>
      <c r="E709" s="103" t="b">
        <v>0</v>
      </c>
      <c r="F709" s="103" t="b">
        <v>0</v>
      </c>
      <c r="G709" s="103" t="b">
        <v>0</v>
      </c>
    </row>
    <row r="710" spans="1:7" ht="15">
      <c r="A710" s="105" t="s">
        <v>543</v>
      </c>
      <c r="B710" s="103">
        <v>3</v>
      </c>
      <c r="C710" s="107">
        <v>0.0024765884812972642</v>
      </c>
      <c r="D710" s="103" t="s">
        <v>372</v>
      </c>
      <c r="E710" s="103" t="b">
        <v>0</v>
      </c>
      <c r="F710" s="103" t="b">
        <v>0</v>
      </c>
      <c r="G710" s="103" t="b">
        <v>0</v>
      </c>
    </row>
    <row r="711" spans="1:7" ht="15">
      <c r="A711" s="105" t="s">
        <v>575</v>
      </c>
      <c r="B711" s="103">
        <v>3</v>
      </c>
      <c r="C711" s="107">
        <v>0.0033285601671387208</v>
      </c>
      <c r="D711" s="103" t="s">
        <v>372</v>
      </c>
      <c r="E711" s="103" t="b">
        <v>0</v>
      </c>
      <c r="F711" s="103" t="b">
        <v>0</v>
      </c>
      <c r="G711" s="103" t="b">
        <v>0</v>
      </c>
    </row>
    <row r="712" spans="1:7" ht="15">
      <c r="A712" s="105" t="s">
        <v>479</v>
      </c>
      <c r="B712" s="103">
        <v>3</v>
      </c>
      <c r="C712" s="107">
        <v>0.0024765884812972642</v>
      </c>
      <c r="D712" s="103" t="s">
        <v>372</v>
      </c>
      <c r="E712" s="103" t="b">
        <v>0</v>
      </c>
      <c r="F712" s="103" t="b">
        <v>0</v>
      </c>
      <c r="G712" s="103" t="b">
        <v>0</v>
      </c>
    </row>
    <row r="713" spans="1:7" ht="15">
      <c r="A713" s="105" t="s">
        <v>627</v>
      </c>
      <c r="B713" s="103">
        <v>3</v>
      </c>
      <c r="C713" s="107">
        <v>0.0033285601671387208</v>
      </c>
      <c r="D713" s="103" t="s">
        <v>372</v>
      </c>
      <c r="E713" s="103" t="b">
        <v>0</v>
      </c>
      <c r="F713" s="103" t="b">
        <v>0</v>
      </c>
      <c r="G713" s="103" t="b">
        <v>0</v>
      </c>
    </row>
    <row r="714" spans="1:7" ht="15">
      <c r="A714" s="105" t="s">
        <v>495</v>
      </c>
      <c r="B714" s="103">
        <v>2</v>
      </c>
      <c r="C714" s="107">
        <v>0.0016510589875315096</v>
      </c>
      <c r="D714" s="103" t="s">
        <v>372</v>
      </c>
      <c r="E714" s="103" t="b">
        <v>0</v>
      </c>
      <c r="F714" s="103" t="b">
        <v>0</v>
      </c>
      <c r="G714" s="103" t="b">
        <v>0</v>
      </c>
    </row>
    <row r="715" spans="1:7" ht="15">
      <c r="A715" s="105" t="s">
        <v>736</v>
      </c>
      <c r="B715" s="103">
        <v>2</v>
      </c>
      <c r="C715" s="107">
        <v>0.0016510589875315096</v>
      </c>
      <c r="D715" s="103" t="s">
        <v>372</v>
      </c>
      <c r="E715" s="103" t="b">
        <v>0</v>
      </c>
      <c r="F715" s="103" t="b">
        <v>0</v>
      </c>
      <c r="G715" s="103" t="b">
        <v>0</v>
      </c>
    </row>
    <row r="716" spans="1:7" ht="15">
      <c r="A716" s="105" t="s">
        <v>409</v>
      </c>
      <c r="B716" s="103">
        <v>2</v>
      </c>
      <c r="C716" s="107">
        <v>0.0016510589875315096</v>
      </c>
      <c r="D716" s="103" t="s">
        <v>372</v>
      </c>
      <c r="E716" s="103" t="b">
        <v>0</v>
      </c>
      <c r="F716" s="103" t="b">
        <v>0</v>
      </c>
      <c r="G716" s="103" t="b">
        <v>0</v>
      </c>
    </row>
    <row r="717" spans="1:7" ht="15">
      <c r="A717" s="105" t="s">
        <v>623</v>
      </c>
      <c r="B717" s="103">
        <v>2</v>
      </c>
      <c r="C717" s="107">
        <v>0.0016510589875315096</v>
      </c>
      <c r="D717" s="103" t="s">
        <v>372</v>
      </c>
      <c r="E717" s="103" t="b">
        <v>0</v>
      </c>
      <c r="F717" s="103" t="b">
        <v>0</v>
      </c>
      <c r="G717" s="103" t="b">
        <v>0</v>
      </c>
    </row>
    <row r="718" spans="1:7" ht="15">
      <c r="A718" s="105" t="s">
        <v>737</v>
      </c>
      <c r="B718" s="103">
        <v>2</v>
      </c>
      <c r="C718" s="107">
        <v>0.0016510589875315096</v>
      </c>
      <c r="D718" s="103" t="s">
        <v>372</v>
      </c>
      <c r="E718" s="103" t="b">
        <v>0</v>
      </c>
      <c r="F718" s="103" t="b">
        <v>0</v>
      </c>
      <c r="G718" s="103" t="b">
        <v>0</v>
      </c>
    </row>
    <row r="719" spans="1:7" ht="15">
      <c r="A719" s="105" t="s">
        <v>559</v>
      </c>
      <c r="B719" s="103">
        <v>2</v>
      </c>
      <c r="C719" s="107">
        <v>0.0016510589875315096</v>
      </c>
      <c r="D719" s="103" t="s">
        <v>372</v>
      </c>
      <c r="E719" s="103" t="b">
        <v>0</v>
      </c>
      <c r="F719" s="103" t="b">
        <v>0</v>
      </c>
      <c r="G719" s="103" t="b">
        <v>0</v>
      </c>
    </row>
    <row r="720" spans="1:7" ht="15">
      <c r="A720" s="105" t="s">
        <v>526</v>
      </c>
      <c r="B720" s="103">
        <v>2</v>
      </c>
      <c r="C720" s="107">
        <v>0.0016510589875315096</v>
      </c>
      <c r="D720" s="103" t="s">
        <v>372</v>
      </c>
      <c r="E720" s="103" t="b">
        <v>0</v>
      </c>
      <c r="F720" s="103" t="b">
        <v>0</v>
      </c>
      <c r="G720" s="103" t="b">
        <v>0</v>
      </c>
    </row>
    <row r="721" spans="1:7" ht="15">
      <c r="A721" s="105" t="s">
        <v>739</v>
      </c>
      <c r="B721" s="103">
        <v>2</v>
      </c>
      <c r="C721" s="107">
        <v>0.0016510589875315096</v>
      </c>
      <c r="D721" s="103" t="s">
        <v>372</v>
      </c>
      <c r="E721" s="103" t="b">
        <v>0</v>
      </c>
      <c r="F721" s="103" t="b">
        <v>0</v>
      </c>
      <c r="G721" s="103" t="b">
        <v>0</v>
      </c>
    </row>
    <row r="722" spans="1:7" ht="15">
      <c r="A722" s="105" t="s">
        <v>560</v>
      </c>
      <c r="B722" s="103">
        <v>2</v>
      </c>
      <c r="C722" s="107">
        <v>0.0022190401114258137</v>
      </c>
      <c r="D722" s="103" t="s">
        <v>372</v>
      </c>
      <c r="E722" s="103" t="b">
        <v>0</v>
      </c>
      <c r="F722" s="103" t="b">
        <v>0</v>
      </c>
      <c r="G722" s="103" t="b">
        <v>0</v>
      </c>
    </row>
    <row r="723" spans="1:7" ht="15">
      <c r="A723" s="105" t="s">
        <v>497</v>
      </c>
      <c r="B723" s="103">
        <v>2</v>
      </c>
      <c r="C723" s="107">
        <v>0.0016510589875315096</v>
      </c>
      <c r="D723" s="103" t="s">
        <v>372</v>
      </c>
      <c r="E723" s="103" t="b">
        <v>0</v>
      </c>
      <c r="F723" s="103" t="b">
        <v>0</v>
      </c>
      <c r="G723" s="103" t="b">
        <v>0</v>
      </c>
    </row>
    <row r="724" spans="1:7" ht="15">
      <c r="A724" s="105" t="s">
        <v>498</v>
      </c>
      <c r="B724" s="103">
        <v>2</v>
      </c>
      <c r="C724" s="107">
        <v>0.0022190401114258137</v>
      </c>
      <c r="D724" s="103" t="s">
        <v>372</v>
      </c>
      <c r="E724" s="103" t="b">
        <v>0</v>
      </c>
      <c r="F724" s="103" t="b">
        <v>0</v>
      </c>
      <c r="G724" s="103" t="b">
        <v>0</v>
      </c>
    </row>
    <row r="725" spans="1:7" ht="15">
      <c r="A725" s="105" t="s">
        <v>741</v>
      </c>
      <c r="B725" s="103">
        <v>2</v>
      </c>
      <c r="C725" s="107">
        <v>0.0016510589875315096</v>
      </c>
      <c r="D725" s="103" t="s">
        <v>372</v>
      </c>
      <c r="E725" s="103" t="b">
        <v>0</v>
      </c>
      <c r="F725" s="103" t="b">
        <v>0</v>
      </c>
      <c r="G725" s="103" t="b">
        <v>0</v>
      </c>
    </row>
    <row r="726" spans="1:7" ht="15">
      <c r="A726" s="105" t="s">
        <v>744</v>
      </c>
      <c r="B726" s="103">
        <v>2</v>
      </c>
      <c r="C726" s="107">
        <v>0.0016510589875315096</v>
      </c>
      <c r="D726" s="103" t="s">
        <v>372</v>
      </c>
      <c r="E726" s="103" t="b">
        <v>0</v>
      </c>
      <c r="F726" s="103" t="b">
        <v>0</v>
      </c>
      <c r="G726" s="103" t="b">
        <v>0</v>
      </c>
    </row>
    <row r="727" spans="1:7" ht="15">
      <c r="A727" s="105" t="s">
        <v>786</v>
      </c>
      <c r="B727" s="103">
        <v>2</v>
      </c>
      <c r="C727" s="107">
        <v>0.0016510589875315096</v>
      </c>
      <c r="D727" s="103" t="s">
        <v>372</v>
      </c>
      <c r="E727" s="103" t="b">
        <v>0</v>
      </c>
      <c r="F727" s="103" t="b">
        <v>0</v>
      </c>
      <c r="G727" s="103" t="b">
        <v>0</v>
      </c>
    </row>
    <row r="728" spans="1:7" ht="15">
      <c r="A728" s="105" t="s">
        <v>787</v>
      </c>
      <c r="B728" s="103">
        <v>2</v>
      </c>
      <c r="C728" s="107">
        <v>0.0016510589875315096</v>
      </c>
      <c r="D728" s="103" t="s">
        <v>372</v>
      </c>
      <c r="E728" s="103" t="b">
        <v>0</v>
      </c>
      <c r="F728" s="103" t="b">
        <v>0</v>
      </c>
      <c r="G728" s="103" t="b">
        <v>0</v>
      </c>
    </row>
    <row r="729" spans="1:7" ht="15">
      <c r="A729" s="105" t="s">
        <v>548</v>
      </c>
      <c r="B729" s="103">
        <v>2</v>
      </c>
      <c r="C729" s="107">
        <v>0.0016510589875315096</v>
      </c>
      <c r="D729" s="103" t="s">
        <v>372</v>
      </c>
      <c r="E729" s="103" t="b">
        <v>0</v>
      </c>
      <c r="F729" s="103" t="b">
        <v>0</v>
      </c>
      <c r="G729" s="103" t="b">
        <v>0</v>
      </c>
    </row>
    <row r="730" spans="1:7" ht="15">
      <c r="A730" s="105" t="s">
        <v>940</v>
      </c>
      <c r="B730" s="103">
        <v>2</v>
      </c>
      <c r="C730" s="107">
        <v>0.0016510589875315096</v>
      </c>
      <c r="D730" s="103" t="s">
        <v>372</v>
      </c>
      <c r="E730" s="103" t="b">
        <v>0</v>
      </c>
      <c r="F730" s="103" t="b">
        <v>0</v>
      </c>
      <c r="G730" s="103" t="b">
        <v>0</v>
      </c>
    </row>
    <row r="731" spans="1:7" ht="15">
      <c r="A731" s="105" t="s">
        <v>1005</v>
      </c>
      <c r="B731" s="103">
        <v>2</v>
      </c>
      <c r="C731" s="107">
        <v>0.0022190401114258137</v>
      </c>
      <c r="D731" s="103" t="s">
        <v>372</v>
      </c>
      <c r="E731" s="103" t="b">
        <v>0</v>
      </c>
      <c r="F731" s="103" t="b">
        <v>0</v>
      </c>
      <c r="G731" s="103" t="b">
        <v>0</v>
      </c>
    </row>
    <row r="732" spans="1:7" ht="15">
      <c r="A732" s="105" t="s">
        <v>620</v>
      </c>
      <c r="B732" s="103">
        <v>2</v>
      </c>
      <c r="C732" s="107">
        <v>0.0016510589875315096</v>
      </c>
      <c r="D732" s="103" t="s">
        <v>372</v>
      </c>
      <c r="E732" s="103" t="b">
        <v>0</v>
      </c>
      <c r="F732" s="103" t="b">
        <v>0</v>
      </c>
      <c r="G732" s="103" t="b">
        <v>0</v>
      </c>
    </row>
    <row r="733" spans="1:7" ht="15">
      <c r="A733" s="105" t="s">
        <v>466</v>
      </c>
      <c r="B733" s="103">
        <v>2</v>
      </c>
      <c r="C733" s="107">
        <v>0.0022190401114258137</v>
      </c>
      <c r="D733" s="103" t="s">
        <v>372</v>
      </c>
      <c r="E733" s="103" t="b">
        <v>0</v>
      </c>
      <c r="F733" s="103" t="b">
        <v>0</v>
      </c>
      <c r="G733" s="103" t="b">
        <v>0</v>
      </c>
    </row>
    <row r="734" spans="1:7" ht="15">
      <c r="A734" s="105" t="s">
        <v>1006</v>
      </c>
      <c r="B734" s="103">
        <v>2</v>
      </c>
      <c r="C734" s="107">
        <v>0.0022190401114258137</v>
      </c>
      <c r="D734" s="103" t="s">
        <v>372</v>
      </c>
      <c r="E734" s="103" t="b">
        <v>0</v>
      </c>
      <c r="F734" s="103" t="b">
        <v>0</v>
      </c>
      <c r="G734" s="103" t="b">
        <v>0</v>
      </c>
    </row>
    <row r="735" spans="1:7" ht="15">
      <c r="A735" s="105" t="s">
        <v>486</v>
      </c>
      <c r="B735" s="103">
        <v>2</v>
      </c>
      <c r="C735" s="107">
        <v>0.0016510589875315096</v>
      </c>
      <c r="D735" s="103" t="s">
        <v>372</v>
      </c>
      <c r="E735" s="103" t="b">
        <v>0</v>
      </c>
      <c r="F735" s="103" t="b">
        <v>0</v>
      </c>
      <c r="G735" s="103" t="b">
        <v>0</v>
      </c>
    </row>
    <row r="736" spans="1:7" ht="15">
      <c r="A736" s="105" t="s">
        <v>849</v>
      </c>
      <c r="B736" s="103">
        <v>2</v>
      </c>
      <c r="C736" s="107">
        <v>0.0016510589875315096</v>
      </c>
      <c r="D736" s="103" t="s">
        <v>372</v>
      </c>
      <c r="E736" s="103" t="b">
        <v>0</v>
      </c>
      <c r="F736" s="103" t="b">
        <v>0</v>
      </c>
      <c r="G736" s="103" t="b">
        <v>0</v>
      </c>
    </row>
    <row r="737" spans="1:7" ht="15">
      <c r="A737" s="105" t="s">
        <v>851</v>
      </c>
      <c r="B737" s="103">
        <v>2</v>
      </c>
      <c r="C737" s="107">
        <v>0.0016510589875315096</v>
      </c>
      <c r="D737" s="103" t="s">
        <v>372</v>
      </c>
      <c r="E737" s="103" t="b">
        <v>0</v>
      </c>
      <c r="F737" s="103" t="b">
        <v>0</v>
      </c>
      <c r="G737" s="103" t="b">
        <v>0</v>
      </c>
    </row>
    <row r="738" spans="1:7" ht="15">
      <c r="A738" s="105" t="s">
        <v>599</v>
      </c>
      <c r="B738" s="103">
        <v>2</v>
      </c>
      <c r="C738" s="107">
        <v>0.0016510589875315096</v>
      </c>
      <c r="D738" s="103" t="s">
        <v>372</v>
      </c>
      <c r="E738" s="103" t="b">
        <v>0</v>
      </c>
      <c r="F738" s="103" t="b">
        <v>0</v>
      </c>
      <c r="G738" s="103" t="b">
        <v>0</v>
      </c>
    </row>
    <row r="739" spans="1:7" ht="15">
      <c r="A739" s="105" t="s">
        <v>935</v>
      </c>
      <c r="B739" s="103">
        <v>2</v>
      </c>
      <c r="C739" s="107">
        <v>0.0016510589875315096</v>
      </c>
      <c r="D739" s="103" t="s">
        <v>372</v>
      </c>
      <c r="E739" s="103" t="b">
        <v>0</v>
      </c>
      <c r="F739" s="103" t="b">
        <v>0</v>
      </c>
      <c r="G739" s="103" t="b">
        <v>0</v>
      </c>
    </row>
    <row r="740" spans="1:7" ht="15">
      <c r="A740" s="105" t="s">
        <v>678</v>
      </c>
      <c r="B740" s="103">
        <v>2</v>
      </c>
      <c r="C740" s="107">
        <v>0.0016510589875315096</v>
      </c>
      <c r="D740" s="103" t="s">
        <v>372</v>
      </c>
      <c r="E740" s="103" t="b">
        <v>0</v>
      </c>
      <c r="F740" s="103" t="b">
        <v>0</v>
      </c>
      <c r="G740" s="103" t="b">
        <v>0</v>
      </c>
    </row>
    <row r="741" spans="1:7" ht="15">
      <c r="A741" s="105" t="s">
        <v>492</v>
      </c>
      <c r="B741" s="103">
        <v>2</v>
      </c>
      <c r="C741" s="107">
        <v>0.0016510589875315096</v>
      </c>
      <c r="D741" s="103" t="s">
        <v>372</v>
      </c>
      <c r="E741" s="103" t="b">
        <v>0</v>
      </c>
      <c r="F741" s="103" t="b">
        <v>0</v>
      </c>
      <c r="G741" s="103" t="b">
        <v>0</v>
      </c>
    </row>
    <row r="742" spans="1:7" ht="15">
      <c r="A742" s="105" t="s">
        <v>619</v>
      </c>
      <c r="B742" s="103">
        <v>2</v>
      </c>
      <c r="C742" s="107">
        <v>0.0022190401114258137</v>
      </c>
      <c r="D742" s="103" t="s">
        <v>372</v>
      </c>
      <c r="E742" s="103" t="b">
        <v>0</v>
      </c>
      <c r="F742" s="103" t="b">
        <v>0</v>
      </c>
      <c r="G742" s="103" t="b">
        <v>0</v>
      </c>
    </row>
    <row r="743" spans="1:7" ht="15">
      <c r="A743" s="105" t="s">
        <v>1000</v>
      </c>
      <c r="B743" s="103">
        <v>2</v>
      </c>
      <c r="C743" s="107">
        <v>0.0022190401114258137</v>
      </c>
      <c r="D743" s="103" t="s">
        <v>372</v>
      </c>
      <c r="E743" s="103" t="b">
        <v>0</v>
      </c>
      <c r="F743" s="103" t="b">
        <v>1</v>
      </c>
      <c r="G743" s="103" t="b">
        <v>0</v>
      </c>
    </row>
    <row r="744" spans="1:7" ht="15">
      <c r="A744" s="105" t="s">
        <v>511</v>
      </c>
      <c r="B744" s="103">
        <v>2</v>
      </c>
      <c r="C744" s="107">
        <v>0.0022190401114258137</v>
      </c>
      <c r="D744" s="103" t="s">
        <v>372</v>
      </c>
      <c r="E744" s="103" t="b">
        <v>0</v>
      </c>
      <c r="F744" s="103" t="b">
        <v>0</v>
      </c>
      <c r="G744" s="103" t="b">
        <v>0</v>
      </c>
    </row>
    <row r="745" spans="1:7" ht="15">
      <c r="A745" s="105" t="s">
        <v>941</v>
      </c>
      <c r="B745" s="103">
        <v>2</v>
      </c>
      <c r="C745" s="107">
        <v>0.0016510589875315096</v>
      </c>
      <c r="D745" s="103" t="s">
        <v>372</v>
      </c>
      <c r="E745" s="103" t="b">
        <v>0</v>
      </c>
      <c r="F745" s="103" t="b">
        <v>0</v>
      </c>
      <c r="G745" s="103" t="b">
        <v>0</v>
      </c>
    </row>
    <row r="746" spans="1:7" ht="15">
      <c r="A746" s="105" t="s">
        <v>602</v>
      </c>
      <c r="B746" s="103">
        <v>2</v>
      </c>
      <c r="C746" s="107">
        <v>0.0016510589875315096</v>
      </c>
      <c r="D746" s="103" t="s">
        <v>372</v>
      </c>
      <c r="E746" s="103" t="b">
        <v>0</v>
      </c>
      <c r="F746" s="103" t="b">
        <v>0</v>
      </c>
      <c r="G746" s="103" t="b">
        <v>0</v>
      </c>
    </row>
    <row r="747" spans="1:7" ht="15">
      <c r="A747" s="105" t="s">
        <v>1001</v>
      </c>
      <c r="B747" s="103">
        <v>2</v>
      </c>
      <c r="C747" s="107">
        <v>0.0022190401114258137</v>
      </c>
      <c r="D747" s="103" t="s">
        <v>372</v>
      </c>
      <c r="E747" s="103" t="b">
        <v>0</v>
      </c>
      <c r="F747" s="103" t="b">
        <v>0</v>
      </c>
      <c r="G747" s="103" t="b">
        <v>0</v>
      </c>
    </row>
    <row r="748" spans="1:7" ht="15">
      <c r="A748" s="105" t="s">
        <v>1002</v>
      </c>
      <c r="B748" s="103">
        <v>2</v>
      </c>
      <c r="C748" s="107">
        <v>0.0022190401114258137</v>
      </c>
      <c r="D748" s="103" t="s">
        <v>372</v>
      </c>
      <c r="E748" s="103" t="b">
        <v>0</v>
      </c>
      <c r="F748" s="103" t="b">
        <v>0</v>
      </c>
      <c r="G748" s="103" t="b">
        <v>0</v>
      </c>
    </row>
    <row r="749" spans="1:7" ht="15">
      <c r="A749" s="105" t="s">
        <v>1003</v>
      </c>
      <c r="B749" s="103">
        <v>2</v>
      </c>
      <c r="C749" s="107">
        <v>0.0022190401114258137</v>
      </c>
      <c r="D749" s="103" t="s">
        <v>372</v>
      </c>
      <c r="E749" s="103" t="b">
        <v>0</v>
      </c>
      <c r="F749" s="103" t="b">
        <v>0</v>
      </c>
      <c r="G749" s="103" t="b">
        <v>0</v>
      </c>
    </row>
    <row r="750" spans="1:7" ht="15">
      <c r="A750" s="105" t="s">
        <v>609</v>
      </c>
      <c r="B750" s="103">
        <v>2</v>
      </c>
      <c r="C750" s="107">
        <v>0.0016510589875315096</v>
      </c>
      <c r="D750" s="103" t="s">
        <v>372</v>
      </c>
      <c r="E750" s="103" t="b">
        <v>0</v>
      </c>
      <c r="F750" s="103" t="b">
        <v>0</v>
      </c>
      <c r="G750" s="103" t="b">
        <v>0</v>
      </c>
    </row>
    <row r="751" spans="1:7" ht="15">
      <c r="A751" s="105" t="s">
        <v>1004</v>
      </c>
      <c r="B751" s="103">
        <v>2</v>
      </c>
      <c r="C751" s="107">
        <v>0.0022190401114258137</v>
      </c>
      <c r="D751" s="103" t="s">
        <v>372</v>
      </c>
      <c r="E751" s="103" t="b">
        <v>0</v>
      </c>
      <c r="F751" s="103" t="b">
        <v>0</v>
      </c>
      <c r="G751" s="103" t="b">
        <v>0</v>
      </c>
    </row>
    <row r="752" spans="1:7" ht="15">
      <c r="A752" s="105" t="s">
        <v>943</v>
      </c>
      <c r="B752" s="103">
        <v>2</v>
      </c>
      <c r="C752" s="107">
        <v>0.0016510589875315096</v>
      </c>
      <c r="D752" s="103" t="s">
        <v>372</v>
      </c>
      <c r="E752" s="103" t="b">
        <v>0</v>
      </c>
      <c r="F752" s="103" t="b">
        <v>0</v>
      </c>
      <c r="G752" s="103" t="b">
        <v>0</v>
      </c>
    </row>
    <row r="753" spans="1:7" ht="15">
      <c r="A753" s="105" t="s">
        <v>932</v>
      </c>
      <c r="B753" s="103">
        <v>2</v>
      </c>
      <c r="C753" s="107">
        <v>0.0016510589875315096</v>
      </c>
      <c r="D753" s="103" t="s">
        <v>372</v>
      </c>
      <c r="E753" s="103" t="b">
        <v>0</v>
      </c>
      <c r="F753" s="103" t="b">
        <v>0</v>
      </c>
      <c r="G753" s="103" t="b">
        <v>0</v>
      </c>
    </row>
    <row r="754" spans="1:7" ht="15">
      <c r="A754" s="105" t="s">
        <v>693</v>
      </c>
      <c r="B754" s="103">
        <v>2</v>
      </c>
      <c r="C754" s="107">
        <v>0.0016510589875315096</v>
      </c>
      <c r="D754" s="103" t="s">
        <v>372</v>
      </c>
      <c r="E754" s="103" t="b">
        <v>0</v>
      </c>
      <c r="F754" s="103" t="b">
        <v>0</v>
      </c>
      <c r="G754" s="103" t="b">
        <v>0</v>
      </c>
    </row>
    <row r="755" spans="1:7" ht="15">
      <c r="A755" s="105" t="s">
        <v>488</v>
      </c>
      <c r="B755" s="103">
        <v>2</v>
      </c>
      <c r="C755" s="107">
        <v>0.0016510589875315096</v>
      </c>
      <c r="D755" s="103" t="s">
        <v>372</v>
      </c>
      <c r="E755" s="103" t="b">
        <v>0</v>
      </c>
      <c r="F755" s="103" t="b">
        <v>0</v>
      </c>
      <c r="G755" s="103" t="b">
        <v>0</v>
      </c>
    </row>
    <row r="756" spans="1:7" ht="15">
      <c r="A756" s="105" t="s">
        <v>444</v>
      </c>
      <c r="B756" s="103">
        <v>2</v>
      </c>
      <c r="C756" s="107">
        <v>0.0016510589875315096</v>
      </c>
      <c r="D756" s="103" t="s">
        <v>372</v>
      </c>
      <c r="E756" s="103" t="b">
        <v>0</v>
      </c>
      <c r="F756" s="103" t="b">
        <v>0</v>
      </c>
      <c r="G756" s="103" t="b">
        <v>0</v>
      </c>
    </row>
    <row r="757" spans="1:7" ht="15">
      <c r="A757" s="105" t="s">
        <v>939</v>
      </c>
      <c r="B757" s="103">
        <v>2</v>
      </c>
      <c r="C757" s="107">
        <v>0.0016510589875315096</v>
      </c>
      <c r="D757" s="103" t="s">
        <v>372</v>
      </c>
      <c r="E757" s="103" t="b">
        <v>0</v>
      </c>
      <c r="F757" s="103" t="b">
        <v>0</v>
      </c>
      <c r="G757" s="103" t="b">
        <v>0</v>
      </c>
    </row>
    <row r="758" spans="1:7" ht="15">
      <c r="A758" s="105" t="s">
        <v>649</v>
      </c>
      <c r="B758" s="103">
        <v>2</v>
      </c>
      <c r="C758" s="107">
        <v>0.0022190401114258137</v>
      </c>
      <c r="D758" s="103" t="s">
        <v>372</v>
      </c>
      <c r="E758" s="103" t="b">
        <v>0</v>
      </c>
      <c r="F758" s="103" t="b">
        <v>1</v>
      </c>
      <c r="G758" s="103" t="b">
        <v>0</v>
      </c>
    </row>
    <row r="759" spans="1:7" ht="15">
      <c r="A759" s="105" t="s">
        <v>544</v>
      </c>
      <c r="B759" s="103">
        <v>2</v>
      </c>
      <c r="C759" s="107">
        <v>0.0022190401114258137</v>
      </c>
      <c r="D759" s="103" t="s">
        <v>372</v>
      </c>
      <c r="E759" s="103" t="b">
        <v>0</v>
      </c>
      <c r="F759" s="103" t="b">
        <v>0</v>
      </c>
      <c r="G759" s="103" t="b">
        <v>0</v>
      </c>
    </row>
    <row r="760" spans="1:7" ht="15">
      <c r="A760" s="105" t="s">
        <v>728</v>
      </c>
      <c r="B760" s="103">
        <v>2</v>
      </c>
      <c r="C760" s="107">
        <v>0.0022190401114258137</v>
      </c>
      <c r="D760" s="103" t="s">
        <v>372</v>
      </c>
      <c r="E760" s="103" t="b">
        <v>0</v>
      </c>
      <c r="F760" s="103" t="b">
        <v>0</v>
      </c>
      <c r="G760" s="103" t="b">
        <v>0</v>
      </c>
    </row>
    <row r="761" spans="1:7" ht="15">
      <c r="A761" s="105" t="s">
        <v>536</v>
      </c>
      <c r="B761" s="103">
        <v>2</v>
      </c>
      <c r="C761" s="107">
        <v>0.0016510589875315096</v>
      </c>
      <c r="D761" s="103" t="s">
        <v>372</v>
      </c>
      <c r="E761" s="103" t="b">
        <v>0</v>
      </c>
      <c r="F761" s="103" t="b">
        <v>0</v>
      </c>
      <c r="G761" s="103" t="b">
        <v>0</v>
      </c>
    </row>
    <row r="762" spans="1:7" ht="15">
      <c r="A762" s="105" t="s">
        <v>501</v>
      </c>
      <c r="B762" s="103">
        <v>2</v>
      </c>
      <c r="C762" s="107">
        <v>0.0016510589875315096</v>
      </c>
      <c r="D762" s="103" t="s">
        <v>372</v>
      </c>
      <c r="E762" s="103" t="b">
        <v>0</v>
      </c>
      <c r="F762" s="103" t="b">
        <v>0</v>
      </c>
      <c r="G762" s="103" t="b">
        <v>0</v>
      </c>
    </row>
    <row r="763" spans="1:7" ht="15">
      <c r="A763" s="105" t="s">
        <v>729</v>
      </c>
      <c r="B763" s="103">
        <v>2</v>
      </c>
      <c r="C763" s="107">
        <v>0.0022190401114258137</v>
      </c>
      <c r="D763" s="103" t="s">
        <v>372</v>
      </c>
      <c r="E763" s="103" t="b">
        <v>0</v>
      </c>
      <c r="F763" s="103" t="b">
        <v>0</v>
      </c>
      <c r="G763" s="103" t="b">
        <v>0</v>
      </c>
    </row>
    <row r="764" spans="1:7" ht="15">
      <c r="A764" s="105" t="s">
        <v>647</v>
      </c>
      <c r="B764" s="103">
        <v>2</v>
      </c>
      <c r="C764" s="107">
        <v>0.0022190401114258137</v>
      </c>
      <c r="D764" s="103" t="s">
        <v>372</v>
      </c>
      <c r="E764" s="103" t="b">
        <v>0</v>
      </c>
      <c r="F764" s="103" t="b">
        <v>0</v>
      </c>
      <c r="G764" s="103" t="b">
        <v>0</v>
      </c>
    </row>
    <row r="765" spans="1:7" ht="15">
      <c r="A765" s="105" t="s">
        <v>436</v>
      </c>
      <c r="B765" s="103">
        <v>2</v>
      </c>
      <c r="C765" s="107">
        <v>0.0016510589875315096</v>
      </c>
      <c r="D765" s="103" t="s">
        <v>372</v>
      </c>
      <c r="E765" s="103" t="b">
        <v>0</v>
      </c>
      <c r="F765" s="103" t="b">
        <v>0</v>
      </c>
      <c r="G765" s="103" t="b">
        <v>0</v>
      </c>
    </row>
    <row r="766" spans="1:7" ht="15">
      <c r="A766" s="105" t="s">
        <v>726</v>
      </c>
      <c r="B766" s="103">
        <v>2</v>
      </c>
      <c r="C766" s="107">
        <v>0.0022190401114258137</v>
      </c>
      <c r="D766" s="103" t="s">
        <v>372</v>
      </c>
      <c r="E766" s="103" t="b">
        <v>0</v>
      </c>
      <c r="F766" s="103" t="b">
        <v>0</v>
      </c>
      <c r="G766" s="103" t="b">
        <v>0</v>
      </c>
    </row>
    <row r="767" spans="1:7" ht="15">
      <c r="A767" s="105" t="s">
        <v>701</v>
      </c>
      <c r="B767" s="103">
        <v>2</v>
      </c>
      <c r="C767" s="107">
        <v>0.0022190401114258137</v>
      </c>
      <c r="D767" s="103" t="s">
        <v>372</v>
      </c>
      <c r="E767" s="103" t="b">
        <v>1</v>
      </c>
      <c r="F767" s="103" t="b">
        <v>0</v>
      </c>
      <c r="G767" s="103" t="b">
        <v>0</v>
      </c>
    </row>
    <row r="768" spans="1:7" ht="15">
      <c r="A768" s="105" t="s">
        <v>453</v>
      </c>
      <c r="B768" s="103">
        <v>2</v>
      </c>
      <c r="C768" s="107">
        <v>0.0016510589875315096</v>
      </c>
      <c r="D768" s="103" t="s">
        <v>372</v>
      </c>
      <c r="E768" s="103" t="b">
        <v>0</v>
      </c>
      <c r="F768" s="103" t="b">
        <v>0</v>
      </c>
      <c r="G768" s="103" t="b">
        <v>0</v>
      </c>
    </row>
    <row r="769" spans="1:7" ht="15">
      <c r="A769" s="105" t="s">
        <v>482</v>
      </c>
      <c r="B769" s="103">
        <v>2</v>
      </c>
      <c r="C769" s="107">
        <v>0.0022190401114258137</v>
      </c>
      <c r="D769" s="103" t="s">
        <v>372</v>
      </c>
      <c r="E769" s="103" t="b">
        <v>0</v>
      </c>
      <c r="F769" s="103" t="b">
        <v>0</v>
      </c>
      <c r="G769" s="103" t="b">
        <v>0</v>
      </c>
    </row>
    <row r="770" spans="1:7" ht="15">
      <c r="A770" s="105" t="s">
        <v>681</v>
      </c>
      <c r="B770" s="103">
        <v>2</v>
      </c>
      <c r="C770" s="107">
        <v>0.0016510589875315096</v>
      </c>
      <c r="D770" s="103" t="s">
        <v>372</v>
      </c>
      <c r="E770" s="103" t="b">
        <v>0</v>
      </c>
      <c r="F770" s="103" t="b">
        <v>0</v>
      </c>
      <c r="G770" s="103" t="b">
        <v>0</v>
      </c>
    </row>
    <row r="771" spans="1:7" ht="15">
      <c r="A771" s="105" t="s">
        <v>646</v>
      </c>
      <c r="B771" s="103">
        <v>2</v>
      </c>
      <c r="C771" s="107">
        <v>0.0016510589875315096</v>
      </c>
      <c r="D771" s="103" t="s">
        <v>372</v>
      </c>
      <c r="E771" s="103" t="b">
        <v>0</v>
      </c>
      <c r="F771" s="103" t="b">
        <v>0</v>
      </c>
      <c r="G771" s="103" t="b">
        <v>0</v>
      </c>
    </row>
    <row r="772" spans="1:7" ht="15">
      <c r="A772" s="105" t="s">
        <v>452</v>
      </c>
      <c r="B772" s="103">
        <v>2</v>
      </c>
      <c r="C772" s="107">
        <v>0.0022190401114258137</v>
      </c>
      <c r="D772" s="103" t="s">
        <v>372</v>
      </c>
      <c r="E772" s="103" t="b">
        <v>0</v>
      </c>
      <c r="F772" s="103" t="b">
        <v>0</v>
      </c>
      <c r="G772" s="103" t="b">
        <v>0</v>
      </c>
    </row>
    <row r="773" spans="1:7" ht="15">
      <c r="A773" s="105" t="s">
        <v>464</v>
      </c>
      <c r="B773" s="103">
        <v>2</v>
      </c>
      <c r="C773" s="107">
        <v>0.0016510589875315096</v>
      </c>
      <c r="D773" s="103" t="s">
        <v>372</v>
      </c>
      <c r="E773" s="103" t="b">
        <v>1</v>
      </c>
      <c r="F773" s="103" t="b">
        <v>0</v>
      </c>
      <c r="G773" s="103" t="b">
        <v>0</v>
      </c>
    </row>
    <row r="774" spans="1:7" ht="15">
      <c r="A774" s="105" t="s">
        <v>435</v>
      </c>
      <c r="B774" s="103">
        <v>2</v>
      </c>
      <c r="C774" s="107">
        <v>0.0016510589875315096</v>
      </c>
      <c r="D774" s="103" t="s">
        <v>372</v>
      </c>
      <c r="E774" s="103" t="b">
        <v>0</v>
      </c>
      <c r="F774" s="103" t="b">
        <v>0</v>
      </c>
      <c r="G774" s="103" t="b">
        <v>0</v>
      </c>
    </row>
    <row r="775" spans="1:7" ht="15">
      <c r="A775" s="105" t="s">
        <v>451</v>
      </c>
      <c r="B775" s="103">
        <v>2</v>
      </c>
      <c r="C775" s="107">
        <v>0.0022190401114258137</v>
      </c>
      <c r="D775" s="103" t="s">
        <v>372</v>
      </c>
      <c r="E775" s="103" t="b">
        <v>0</v>
      </c>
      <c r="F775" s="103" t="b">
        <v>0</v>
      </c>
      <c r="G775" s="103" t="b">
        <v>0</v>
      </c>
    </row>
    <row r="776" spans="1:7" ht="15">
      <c r="A776" s="105" t="s">
        <v>572</v>
      </c>
      <c r="B776" s="103">
        <v>2</v>
      </c>
      <c r="C776" s="107">
        <v>0.0016510589875315096</v>
      </c>
      <c r="D776" s="103" t="s">
        <v>372</v>
      </c>
      <c r="E776" s="103" t="b">
        <v>0</v>
      </c>
      <c r="F776" s="103" t="b">
        <v>0</v>
      </c>
      <c r="G776" s="103" t="b">
        <v>0</v>
      </c>
    </row>
    <row r="777" spans="1:7" ht="15">
      <c r="A777" s="105" t="s">
        <v>644</v>
      </c>
      <c r="B777" s="103">
        <v>2</v>
      </c>
      <c r="C777" s="107">
        <v>0.0022190401114258137</v>
      </c>
      <c r="D777" s="103" t="s">
        <v>372</v>
      </c>
      <c r="E777" s="103" t="b">
        <v>0</v>
      </c>
      <c r="F777" s="103" t="b">
        <v>0</v>
      </c>
      <c r="G777" s="103" t="b">
        <v>0</v>
      </c>
    </row>
    <row r="778" spans="1:7" ht="15">
      <c r="A778" s="105" t="s">
        <v>483</v>
      </c>
      <c r="B778" s="103">
        <v>2</v>
      </c>
      <c r="C778" s="107">
        <v>0.0016510589875315096</v>
      </c>
      <c r="D778" s="103" t="s">
        <v>372</v>
      </c>
      <c r="E778" s="103" t="b">
        <v>0</v>
      </c>
      <c r="F778" s="103" t="b">
        <v>0</v>
      </c>
      <c r="G778" s="103" t="b">
        <v>0</v>
      </c>
    </row>
    <row r="779" spans="1:7" ht="15">
      <c r="A779" s="105" t="s">
        <v>487</v>
      </c>
      <c r="B779" s="103">
        <v>2</v>
      </c>
      <c r="C779" s="107">
        <v>0.0016510589875315096</v>
      </c>
      <c r="D779" s="103" t="s">
        <v>372</v>
      </c>
      <c r="E779" s="103" t="b">
        <v>0</v>
      </c>
      <c r="F779" s="103" t="b">
        <v>0</v>
      </c>
      <c r="G779" s="103" t="b">
        <v>0</v>
      </c>
    </row>
    <row r="780" spans="1:7" ht="15">
      <c r="A780" s="105" t="s">
        <v>506</v>
      </c>
      <c r="B780" s="103">
        <v>2</v>
      </c>
      <c r="C780" s="107">
        <v>0.0016510589875315096</v>
      </c>
      <c r="D780" s="103" t="s">
        <v>372</v>
      </c>
      <c r="E780" s="103" t="b">
        <v>0</v>
      </c>
      <c r="F780" s="103" t="b">
        <v>0</v>
      </c>
      <c r="G780" s="103" t="b">
        <v>0</v>
      </c>
    </row>
    <row r="781" spans="1:7" ht="15">
      <c r="A781" s="105" t="s">
        <v>945</v>
      </c>
      <c r="B781" s="103">
        <v>2</v>
      </c>
      <c r="C781" s="107">
        <v>0.0016510589875315096</v>
      </c>
      <c r="D781" s="103" t="s">
        <v>372</v>
      </c>
      <c r="E781" s="103" t="b">
        <v>0</v>
      </c>
      <c r="F781" s="103" t="b">
        <v>0</v>
      </c>
      <c r="G781" s="103" t="b">
        <v>0</v>
      </c>
    </row>
    <row r="782" spans="1:7" ht="15">
      <c r="A782" s="105" t="s">
        <v>950</v>
      </c>
      <c r="B782" s="103">
        <v>2</v>
      </c>
      <c r="C782" s="107">
        <v>0.0022190401114258137</v>
      </c>
      <c r="D782" s="103" t="s">
        <v>372</v>
      </c>
      <c r="E782" s="103" t="b">
        <v>0</v>
      </c>
      <c r="F782" s="103" t="b">
        <v>0</v>
      </c>
      <c r="G782" s="103" t="b">
        <v>0</v>
      </c>
    </row>
    <row r="783" spans="1:7" ht="15">
      <c r="A783" s="105" t="s">
        <v>502</v>
      </c>
      <c r="B783" s="103">
        <v>2</v>
      </c>
      <c r="C783" s="107">
        <v>0.0016510589875315096</v>
      </c>
      <c r="D783" s="103" t="s">
        <v>372</v>
      </c>
      <c r="E783" s="103" t="b">
        <v>0</v>
      </c>
      <c r="F783" s="103" t="b">
        <v>0</v>
      </c>
      <c r="G783" s="103" t="b">
        <v>0</v>
      </c>
    </row>
    <row r="784" spans="1:7" ht="15">
      <c r="A784" s="105" t="s">
        <v>576</v>
      </c>
      <c r="B784" s="103">
        <v>2</v>
      </c>
      <c r="C784" s="107">
        <v>0.0016510589875315096</v>
      </c>
      <c r="D784" s="103" t="s">
        <v>372</v>
      </c>
      <c r="E784" s="103" t="b">
        <v>0</v>
      </c>
      <c r="F784" s="103" t="b">
        <v>0</v>
      </c>
      <c r="G784" s="103" t="b">
        <v>0</v>
      </c>
    </row>
    <row r="785" spans="1:7" ht="15">
      <c r="A785" s="105" t="s">
        <v>942</v>
      </c>
      <c r="B785" s="103">
        <v>2</v>
      </c>
      <c r="C785" s="107">
        <v>0.0016510589875315096</v>
      </c>
      <c r="D785" s="103" t="s">
        <v>372</v>
      </c>
      <c r="E785" s="103" t="b">
        <v>0</v>
      </c>
      <c r="F785" s="103" t="b">
        <v>0</v>
      </c>
      <c r="G785" s="103" t="b">
        <v>0</v>
      </c>
    </row>
    <row r="786" spans="1:7" ht="15">
      <c r="A786" s="105" t="s">
        <v>949</v>
      </c>
      <c r="B786" s="103">
        <v>2</v>
      </c>
      <c r="C786" s="107">
        <v>0.0022190401114258137</v>
      </c>
      <c r="D786" s="103" t="s">
        <v>372</v>
      </c>
      <c r="E786" s="103" t="b">
        <v>0</v>
      </c>
      <c r="F786" s="103" t="b">
        <v>0</v>
      </c>
      <c r="G786" s="103" t="b">
        <v>0</v>
      </c>
    </row>
    <row r="787" spans="1:7" ht="15">
      <c r="A787" s="105" t="s">
        <v>944</v>
      </c>
      <c r="B787" s="103">
        <v>2</v>
      </c>
      <c r="C787" s="107">
        <v>0.0022190401114258137</v>
      </c>
      <c r="D787" s="103" t="s">
        <v>372</v>
      </c>
      <c r="E787" s="103" t="b">
        <v>0</v>
      </c>
      <c r="F787" s="103" t="b">
        <v>0</v>
      </c>
      <c r="G787" s="103" t="b">
        <v>0</v>
      </c>
    </row>
    <row r="788" spans="1:7" ht="15">
      <c r="A788" s="105" t="s">
        <v>707</v>
      </c>
      <c r="B788" s="103">
        <v>2</v>
      </c>
      <c r="C788" s="107">
        <v>0.0022190401114258137</v>
      </c>
      <c r="D788" s="103" t="s">
        <v>372</v>
      </c>
      <c r="E788" s="103" t="b">
        <v>0</v>
      </c>
      <c r="F788" s="103" t="b">
        <v>0</v>
      </c>
      <c r="G788" s="103" t="b">
        <v>0</v>
      </c>
    </row>
    <row r="789" spans="1:7" ht="15">
      <c r="A789" s="105" t="s">
        <v>628</v>
      </c>
      <c r="B789" s="103">
        <v>2</v>
      </c>
      <c r="C789" s="107">
        <v>0.0016510589875315096</v>
      </c>
      <c r="D789" s="103" t="s">
        <v>372</v>
      </c>
      <c r="E789" s="103" t="b">
        <v>0</v>
      </c>
      <c r="F789" s="103" t="b">
        <v>0</v>
      </c>
      <c r="G789" s="103" t="b">
        <v>0</v>
      </c>
    </row>
    <row r="790" spans="1:7" ht="15">
      <c r="A790" s="105" t="s">
        <v>946</v>
      </c>
      <c r="B790" s="103">
        <v>2</v>
      </c>
      <c r="C790" s="107">
        <v>0.0022190401114258137</v>
      </c>
      <c r="D790" s="103" t="s">
        <v>372</v>
      </c>
      <c r="E790" s="103" t="b">
        <v>0</v>
      </c>
      <c r="F790" s="103" t="b">
        <v>0</v>
      </c>
      <c r="G790" s="103" t="b">
        <v>0</v>
      </c>
    </row>
    <row r="791" spans="1:7" ht="15">
      <c r="A791" s="105" t="s">
        <v>517</v>
      </c>
      <c r="B791" s="103">
        <v>2</v>
      </c>
      <c r="C791" s="107">
        <v>0.0022190401114258137</v>
      </c>
      <c r="D791" s="103" t="s">
        <v>372</v>
      </c>
      <c r="E791" s="103" t="b">
        <v>0</v>
      </c>
      <c r="F791" s="103" t="b">
        <v>0</v>
      </c>
      <c r="G791" s="103" t="b">
        <v>0</v>
      </c>
    </row>
    <row r="792" spans="1:7" ht="15">
      <c r="A792" s="105" t="s">
        <v>748</v>
      </c>
      <c r="B792" s="103">
        <v>2</v>
      </c>
      <c r="C792" s="107">
        <v>0.0016510589875315096</v>
      </c>
      <c r="D792" s="103" t="s">
        <v>372</v>
      </c>
      <c r="E792" s="103" t="b">
        <v>0</v>
      </c>
      <c r="F792" s="103" t="b">
        <v>0</v>
      </c>
      <c r="G792" s="103" t="b">
        <v>0</v>
      </c>
    </row>
    <row r="793" spans="1:7" ht="15">
      <c r="A793" s="105" t="s">
        <v>933</v>
      </c>
      <c r="B793" s="103">
        <v>2</v>
      </c>
      <c r="C793" s="107">
        <v>0.0022190401114258137</v>
      </c>
      <c r="D793" s="103" t="s">
        <v>372</v>
      </c>
      <c r="E793" s="103" t="b">
        <v>0</v>
      </c>
      <c r="F793" s="103" t="b">
        <v>0</v>
      </c>
      <c r="G793" s="103" t="b">
        <v>0</v>
      </c>
    </row>
    <row r="794" spans="1:7" ht="15">
      <c r="A794" s="105" t="s">
        <v>520</v>
      </c>
      <c r="B794" s="103">
        <v>2</v>
      </c>
      <c r="C794" s="107">
        <v>0.0022190401114258137</v>
      </c>
      <c r="D794" s="103" t="s">
        <v>372</v>
      </c>
      <c r="E794" s="103" t="b">
        <v>0</v>
      </c>
      <c r="F794" s="103" t="b">
        <v>0</v>
      </c>
      <c r="G794" s="103" t="b">
        <v>0</v>
      </c>
    </row>
    <row r="795" spans="1:7" ht="15">
      <c r="A795" s="105" t="s">
        <v>936</v>
      </c>
      <c r="B795" s="103">
        <v>2</v>
      </c>
      <c r="C795" s="107">
        <v>0.0022190401114258137</v>
      </c>
      <c r="D795" s="103" t="s">
        <v>372</v>
      </c>
      <c r="E795" s="103" t="b">
        <v>0</v>
      </c>
      <c r="F795" s="103" t="b">
        <v>0</v>
      </c>
      <c r="G795" s="103" t="b">
        <v>0</v>
      </c>
    </row>
    <row r="796" spans="1:7" ht="15">
      <c r="A796" s="105" t="s">
        <v>667</v>
      </c>
      <c r="B796" s="103">
        <v>2</v>
      </c>
      <c r="C796" s="107">
        <v>0.0022190401114258137</v>
      </c>
      <c r="D796" s="103" t="s">
        <v>372</v>
      </c>
      <c r="E796" s="103" t="b">
        <v>0</v>
      </c>
      <c r="F796" s="103" t="b">
        <v>0</v>
      </c>
      <c r="G796" s="103" t="b">
        <v>0</v>
      </c>
    </row>
    <row r="797" spans="1:7" ht="15">
      <c r="A797" s="105" t="s">
        <v>938</v>
      </c>
      <c r="B797" s="103">
        <v>2</v>
      </c>
      <c r="C797" s="107">
        <v>0.0022190401114258137</v>
      </c>
      <c r="D797" s="103" t="s">
        <v>372</v>
      </c>
      <c r="E797" s="103" t="b">
        <v>0</v>
      </c>
      <c r="F797" s="103" t="b">
        <v>0</v>
      </c>
      <c r="G797" s="103" t="b">
        <v>0</v>
      </c>
    </row>
    <row r="798" spans="1:7" ht="15">
      <c r="A798" s="105" t="s">
        <v>716</v>
      </c>
      <c r="B798" s="103">
        <v>2</v>
      </c>
      <c r="C798" s="107">
        <v>0.0022190401114258137</v>
      </c>
      <c r="D798" s="103" t="s">
        <v>372</v>
      </c>
      <c r="E798" s="103" t="b">
        <v>0</v>
      </c>
      <c r="F798" s="103" t="b">
        <v>0</v>
      </c>
      <c r="G798" s="103" t="b">
        <v>0</v>
      </c>
    </row>
    <row r="799" spans="1:7" ht="15">
      <c r="A799" s="105" t="s">
        <v>850</v>
      </c>
      <c r="B799" s="103">
        <v>2</v>
      </c>
      <c r="C799" s="107">
        <v>0.0022190401114258137</v>
      </c>
      <c r="D799" s="103" t="s">
        <v>372</v>
      </c>
      <c r="E799" s="103" t="b">
        <v>0</v>
      </c>
      <c r="F799" s="103" t="b">
        <v>0</v>
      </c>
      <c r="G799" s="103" t="b">
        <v>0</v>
      </c>
    </row>
    <row r="800" spans="1:7" ht="15">
      <c r="A800" s="105" t="s">
        <v>852</v>
      </c>
      <c r="B800" s="103">
        <v>2</v>
      </c>
      <c r="C800" s="107">
        <v>0.0022190401114258137</v>
      </c>
      <c r="D800" s="103" t="s">
        <v>372</v>
      </c>
      <c r="E800" s="103" t="b">
        <v>0</v>
      </c>
      <c r="F800" s="103" t="b">
        <v>0</v>
      </c>
      <c r="G800" s="103" t="b">
        <v>0</v>
      </c>
    </row>
    <row r="801" spans="1:7" ht="15">
      <c r="A801" s="105" t="s">
        <v>606</v>
      </c>
      <c r="B801" s="103">
        <v>2</v>
      </c>
      <c r="C801" s="107">
        <v>0.0022190401114258137</v>
      </c>
      <c r="D801" s="103" t="s">
        <v>372</v>
      </c>
      <c r="E801" s="103" t="b">
        <v>0</v>
      </c>
      <c r="F801" s="103" t="b">
        <v>0</v>
      </c>
      <c r="G801" s="103" t="b">
        <v>0</v>
      </c>
    </row>
    <row r="802" spans="1:7" ht="15">
      <c r="A802" s="105" t="s">
        <v>255</v>
      </c>
      <c r="B802" s="103">
        <v>2</v>
      </c>
      <c r="C802" s="107">
        <v>0.0022190401114258137</v>
      </c>
      <c r="D802" s="103" t="s">
        <v>372</v>
      </c>
      <c r="E802" s="103" t="b">
        <v>0</v>
      </c>
      <c r="F802" s="103" t="b">
        <v>0</v>
      </c>
      <c r="G802" s="103" t="b">
        <v>0</v>
      </c>
    </row>
    <row r="803" spans="1:7" ht="15">
      <c r="A803" s="105" t="s">
        <v>747</v>
      </c>
      <c r="B803" s="103">
        <v>2</v>
      </c>
      <c r="C803" s="107">
        <v>0.0022190401114258137</v>
      </c>
      <c r="D803" s="103" t="s">
        <v>372</v>
      </c>
      <c r="E803" s="103" t="b">
        <v>0</v>
      </c>
      <c r="F803" s="103" t="b">
        <v>0</v>
      </c>
      <c r="G803" s="103" t="b">
        <v>0</v>
      </c>
    </row>
    <row r="804" spans="1:7" ht="15">
      <c r="A804" s="105" t="s">
        <v>394</v>
      </c>
      <c r="B804" s="103">
        <v>45</v>
      </c>
      <c r="C804" s="107">
        <v>0.012348003314498342</v>
      </c>
      <c r="D804" s="103" t="s">
        <v>373</v>
      </c>
      <c r="E804" s="103" t="b">
        <v>0</v>
      </c>
      <c r="F804" s="103" t="b">
        <v>0</v>
      </c>
      <c r="G804" s="103" t="b">
        <v>0</v>
      </c>
    </row>
    <row r="805" spans="1:7" ht="15">
      <c r="A805" s="105" t="s">
        <v>396</v>
      </c>
      <c r="B805" s="103">
        <v>16</v>
      </c>
      <c r="C805" s="107">
        <v>0.007390936420414569</v>
      </c>
      <c r="D805" s="103" t="s">
        <v>373</v>
      </c>
      <c r="E805" s="103" t="b">
        <v>0</v>
      </c>
      <c r="F805" s="103" t="b">
        <v>0</v>
      </c>
      <c r="G805" s="103" t="b">
        <v>0</v>
      </c>
    </row>
    <row r="806" spans="1:7" ht="15">
      <c r="A806" s="105" t="s">
        <v>395</v>
      </c>
      <c r="B806" s="103">
        <v>14</v>
      </c>
      <c r="C806" s="107">
        <v>0.0008362018687782934</v>
      </c>
      <c r="D806" s="103" t="s">
        <v>373</v>
      </c>
      <c r="E806" s="103" t="b">
        <v>0</v>
      </c>
      <c r="F806" s="103" t="b">
        <v>0</v>
      </c>
      <c r="G806" s="103" t="b">
        <v>0</v>
      </c>
    </row>
    <row r="807" spans="1:7" ht="15">
      <c r="A807" s="105" t="s">
        <v>398</v>
      </c>
      <c r="B807" s="103">
        <v>13</v>
      </c>
      <c r="C807" s="107">
        <v>0.00926916412993236</v>
      </c>
      <c r="D807" s="103" t="s">
        <v>373</v>
      </c>
      <c r="E807" s="103" t="b">
        <v>0</v>
      </c>
      <c r="F807" s="103" t="b">
        <v>0</v>
      </c>
      <c r="G807" s="103" t="b">
        <v>0</v>
      </c>
    </row>
    <row r="808" spans="1:7" ht="15">
      <c r="A808" s="105" t="s">
        <v>399</v>
      </c>
      <c r="B808" s="103">
        <v>10</v>
      </c>
      <c r="C808" s="107">
        <v>0.002744000736555187</v>
      </c>
      <c r="D808" s="103" t="s">
        <v>373</v>
      </c>
      <c r="E808" s="103" t="b">
        <v>0</v>
      </c>
      <c r="F808" s="103" t="b">
        <v>0</v>
      </c>
      <c r="G808" s="103" t="b">
        <v>0</v>
      </c>
    </row>
    <row r="809" spans="1:7" ht="15">
      <c r="A809" s="105" t="s">
        <v>400</v>
      </c>
      <c r="B809" s="103">
        <v>9</v>
      </c>
      <c r="C809" s="107">
        <v>0.0024696006628996685</v>
      </c>
      <c r="D809" s="103" t="s">
        <v>373</v>
      </c>
      <c r="E809" s="103" t="b">
        <v>0</v>
      </c>
      <c r="F809" s="103" t="b">
        <v>0</v>
      </c>
      <c r="G809" s="103" t="b">
        <v>0</v>
      </c>
    </row>
    <row r="810" spans="1:7" ht="15">
      <c r="A810" s="105" t="s">
        <v>426</v>
      </c>
      <c r="B810" s="103">
        <v>9</v>
      </c>
      <c r="C810" s="107">
        <v>0.009847764395677954</v>
      </c>
      <c r="D810" s="103" t="s">
        <v>373</v>
      </c>
      <c r="E810" s="103" t="b">
        <v>0</v>
      </c>
      <c r="F810" s="103" t="b">
        <v>0</v>
      </c>
      <c r="G810" s="103" t="b">
        <v>0</v>
      </c>
    </row>
    <row r="811" spans="1:7" ht="15">
      <c r="A811" s="105" t="s">
        <v>418</v>
      </c>
      <c r="B811" s="103">
        <v>8</v>
      </c>
      <c r="C811" s="107">
        <v>0.002898328045565542</v>
      </c>
      <c r="D811" s="103" t="s">
        <v>373</v>
      </c>
      <c r="E811" s="103" t="b">
        <v>0</v>
      </c>
      <c r="F811" s="103" t="b">
        <v>0</v>
      </c>
      <c r="G811" s="103" t="b">
        <v>0</v>
      </c>
    </row>
    <row r="812" spans="1:7" ht="15">
      <c r="A812" s="105" t="s">
        <v>401</v>
      </c>
      <c r="B812" s="103">
        <v>8</v>
      </c>
      <c r="C812" s="107">
        <v>0.004615698995507809</v>
      </c>
      <c r="D812" s="103" t="s">
        <v>373</v>
      </c>
      <c r="E812" s="103" t="b">
        <v>0</v>
      </c>
      <c r="F812" s="103" t="b">
        <v>0</v>
      </c>
      <c r="G812" s="103" t="b">
        <v>0</v>
      </c>
    </row>
    <row r="813" spans="1:7" ht="15">
      <c r="A813" s="105" t="s">
        <v>472</v>
      </c>
      <c r="B813" s="103">
        <v>7</v>
      </c>
      <c r="C813" s="107">
        <v>0.004991088377655887</v>
      </c>
      <c r="D813" s="103" t="s">
        <v>373</v>
      </c>
      <c r="E813" s="103" t="b">
        <v>0</v>
      </c>
      <c r="F813" s="103" t="b">
        <v>0</v>
      </c>
      <c r="G813" s="103" t="b">
        <v>0</v>
      </c>
    </row>
    <row r="814" spans="1:7" ht="15">
      <c r="A814" s="105" t="s">
        <v>417</v>
      </c>
      <c r="B814" s="103">
        <v>7</v>
      </c>
      <c r="C814" s="107">
        <v>0.006156672726550035</v>
      </c>
      <c r="D814" s="103" t="s">
        <v>373</v>
      </c>
      <c r="E814" s="103" t="b">
        <v>0</v>
      </c>
      <c r="F814" s="103" t="b">
        <v>0</v>
      </c>
      <c r="G814" s="103" t="b">
        <v>0</v>
      </c>
    </row>
    <row r="815" spans="1:7" ht="15">
      <c r="A815" s="105" t="s">
        <v>428</v>
      </c>
      <c r="B815" s="103">
        <v>7</v>
      </c>
      <c r="C815" s="107">
        <v>0.013397944099910408</v>
      </c>
      <c r="D815" s="103" t="s">
        <v>373</v>
      </c>
      <c r="E815" s="103" t="b">
        <v>0</v>
      </c>
      <c r="F815" s="103" t="b">
        <v>0</v>
      </c>
      <c r="G815" s="103" t="b">
        <v>0</v>
      </c>
    </row>
    <row r="816" spans="1:7" ht="15">
      <c r="A816" s="105" t="s">
        <v>440</v>
      </c>
      <c r="B816" s="103">
        <v>6</v>
      </c>
      <c r="C816" s="107">
        <v>0.004278075752276474</v>
      </c>
      <c r="D816" s="103" t="s">
        <v>373</v>
      </c>
      <c r="E816" s="103" t="b">
        <v>0</v>
      </c>
      <c r="F816" s="103" t="b">
        <v>0</v>
      </c>
      <c r="G816" s="103" t="b">
        <v>0</v>
      </c>
    </row>
    <row r="817" spans="1:7" ht="15">
      <c r="A817" s="105" t="s">
        <v>435</v>
      </c>
      <c r="B817" s="103">
        <v>6</v>
      </c>
      <c r="C817" s="107">
        <v>0.0034617742466308563</v>
      </c>
      <c r="D817" s="103" t="s">
        <v>373</v>
      </c>
      <c r="E817" s="103" t="b">
        <v>0</v>
      </c>
      <c r="F817" s="103" t="b">
        <v>0</v>
      </c>
      <c r="G817" s="103" t="b">
        <v>0</v>
      </c>
    </row>
    <row r="818" spans="1:7" ht="15">
      <c r="A818" s="105" t="s">
        <v>397</v>
      </c>
      <c r="B818" s="103">
        <v>5</v>
      </c>
      <c r="C818" s="107">
        <v>0.003565063126897062</v>
      </c>
      <c r="D818" s="103" t="s">
        <v>373</v>
      </c>
      <c r="E818" s="103" t="b">
        <v>0</v>
      </c>
      <c r="F818" s="103" t="b">
        <v>0</v>
      </c>
      <c r="G818" s="103" t="b">
        <v>0</v>
      </c>
    </row>
    <row r="819" spans="1:7" ht="15">
      <c r="A819" s="105" t="s">
        <v>484</v>
      </c>
      <c r="B819" s="103">
        <v>5</v>
      </c>
      <c r="C819" s="107">
        <v>0.003565063126897062</v>
      </c>
      <c r="D819" s="103" t="s">
        <v>373</v>
      </c>
      <c r="E819" s="103" t="b">
        <v>0</v>
      </c>
      <c r="F819" s="103" t="b">
        <v>0</v>
      </c>
      <c r="G819" s="103" t="b">
        <v>0</v>
      </c>
    </row>
    <row r="820" spans="1:7" ht="15">
      <c r="A820" s="105" t="s">
        <v>451</v>
      </c>
      <c r="B820" s="103">
        <v>5</v>
      </c>
      <c r="C820" s="107">
        <v>0.003565063126897062</v>
      </c>
      <c r="D820" s="103" t="s">
        <v>373</v>
      </c>
      <c r="E820" s="103" t="b">
        <v>0</v>
      </c>
      <c r="F820" s="103" t="b">
        <v>0</v>
      </c>
      <c r="G820" s="103" t="b">
        <v>0</v>
      </c>
    </row>
    <row r="821" spans="1:7" ht="15">
      <c r="A821" s="105" t="s">
        <v>591</v>
      </c>
      <c r="B821" s="103">
        <v>4</v>
      </c>
      <c r="C821" s="107">
        <v>0.005587033378988698</v>
      </c>
      <c r="D821" s="103" t="s">
        <v>373</v>
      </c>
      <c r="E821" s="103" t="b">
        <v>0</v>
      </c>
      <c r="F821" s="103" t="b">
        <v>0</v>
      </c>
      <c r="G821" s="103" t="b">
        <v>0</v>
      </c>
    </row>
    <row r="822" spans="1:7" ht="15">
      <c r="A822" s="105" t="s">
        <v>442</v>
      </c>
      <c r="B822" s="103">
        <v>4</v>
      </c>
      <c r="C822" s="107">
        <v>0.004376784175856868</v>
      </c>
      <c r="D822" s="103" t="s">
        <v>373</v>
      </c>
      <c r="E822" s="103" t="b">
        <v>0</v>
      </c>
      <c r="F822" s="103" t="b">
        <v>0</v>
      </c>
      <c r="G822" s="103" t="b">
        <v>0</v>
      </c>
    </row>
    <row r="823" spans="1:7" ht="15">
      <c r="A823" s="105" t="s">
        <v>457</v>
      </c>
      <c r="B823" s="103">
        <v>4</v>
      </c>
      <c r="C823" s="107">
        <v>0.005587033378988698</v>
      </c>
      <c r="D823" s="103" t="s">
        <v>373</v>
      </c>
      <c r="E823" s="103" t="b">
        <v>0</v>
      </c>
      <c r="F823" s="103" t="b">
        <v>0</v>
      </c>
      <c r="G823" s="103" t="b">
        <v>0</v>
      </c>
    </row>
    <row r="824" spans="1:7" ht="15">
      <c r="A824" s="105" t="s">
        <v>411</v>
      </c>
      <c r="B824" s="103">
        <v>3</v>
      </c>
      <c r="C824" s="107">
        <v>0.0032825881318926512</v>
      </c>
      <c r="D824" s="103" t="s">
        <v>373</v>
      </c>
      <c r="E824" s="103" t="b">
        <v>0</v>
      </c>
      <c r="F824" s="103" t="b">
        <v>0</v>
      </c>
      <c r="G824" s="103" t="b">
        <v>0</v>
      </c>
    </row>
    <row r="825" spans="1:7" ht="15">
      <c r="A825" s="105" t="s">
        <v>501</v>
      </c>
      <c r="B825" s="103">
        <v>3</v>
      </c>
      <c r="C825" s="107">
        <v>0.0032825881318926512</v>
      </c>
      <c r="D825" s="103" t="s">
        <v>373</v>
      </c>
      <c r="E825" s="103" t="b">
        <v>0</v>
      </c>
      <c r="F825" s="103" t="b">
        <v>0</v>
      </c>
      <c r="G825" s="103" t="b">
        <v>0</v>
      </c>
    </row>
    <row r="826" spans="1:7" ht="15">
      <c r="A826" s="105" t="s">
        <v>584</v>
      </c>
      <c r="B826" s="103">
        <v>3</v>
      </c>
      <c r="C826" s="107">
        <v>0.0032825881318926512</v>
      </c>
      <c r="D826" s="103" t="s">
        <v>373</v>
      </c>
      <c r="E826" s="103" t="b">
        <v>0</v>
      </c>
      <c r="F826" s="103" t="b">
        <v>0</v>
      </c>
      <c r="G826" s="103" t="b">
        <v>0</v>
      </c>
    </row>
    <row r="827" spans="1:7" ht="15">
      <c r="A827" s="105" t="s">
        <v>730</v>
      </c>
      <c r="B827" s="103">
        <v>3</v>
      </c>
      <c r="C827" s="107">
        <v>0.0032825881318926512</v>
      </c>
      <c r="D827" s="103" t="s">
        <v>373</v>
      </c>
      <c r="E827" s="103" t="b">
        <v>0</v>
      </c>
      <c r="F827" s="103" t="b">
        <v>0</v>
      </c>
      <c r="G827" s="103" t="b">
        <v>0</v>
      </c>
    </row>
    <row r="828" spans="1:7" ht="15">
      <c r="A828" s="105" t="s">
        <v>664</v>
      </c>
      <c r="B828" s="103">
        <v>3</v>
      </c>
      <c r="C828" s="107">
        <v>0.0032825881318926512</v>
      </c>
      <c r="D828" s="103" t="s">
        <v>373</v>
      </c>
      <c r="E828" s="103" t="b">
        <v>0</v>
      </c>
      <c r="F828" s="103" t="b">
        <v>0</v>
      </c>
      <c r="G828" s="103" t="b">
        <v>0</v>
      </c>
    </row>
    <row r="829" spans="1:7" ht="15">
      <c r="A829" s="105" t="s">
        <v>542</v>
      </c>
      <c r="B829" s="103">
        <v>3</v>
      </c>
      <c r="C829" s="107">
        <v>0.0032825881318926512</v>
      </c>
      <c r="D829" s="103" t="s">
        <v>373</v>
      </c>
      <c r="E829" s="103" t="b">
        <v>1</v>
      </c>
      <c r="F829" s="103" t="b">
        <v>0</v>
      </c>
      <c r="G829" s="103" t="b">
        <v>0</v>
      </c>
    </row>
    <row r="830" spans="1:7" ht="15">
      <c r="A830" s="105" t="s">
        <v>592</v>
      </c>
      <c r="B830" s="103">
        <v>3</v>
      </c>
      <c r="C830" s="107">
        <v>0.0032825881318926512</v>
      </c>
      <c r="D830" s="103" t="s">
        <v>373</v>
      </c>
      <c r="E830" s="103" t="b">
        <v>0</v>
      </c>
      <c r="F830" s="103" t="b">
        <v>0</v>
      </c>
      <c r="G830" s="103" t="b">
        <v>0</v>
      </c>
    </row>
    <row r="831" spans="1:7" ht="15">
      <c r="A831" s="105" t="s">
        <v>490</v>
      </c>
      <c r="B831" s="103">
        <v>3</v>
      </c>
      <c r="C831" s="107">
        <v>0.0032825881318926512</v>
      </c>
      <c r="D831" s="103" t="s">
        <v>373</v>
      </c>
      <c r="E831" s="103" t="b">
        <v>0</v>
      </c>
      <c r="F831" s="103" t="b">
        <v>0</v>
      </c>
      <c r="G831" s="103" t="b">
        <v>0</v>
      </c>
    </row>
    <row r="832" spans="1:7" ht="15">
      <c r="A832" s="105" t="s">
        <v>510</v>
      </c>
      <c r="B832" s="103">
        <v>3</v>
      </c>
      <c r="C832" s="107">
        <v>0.0032825881318926512</v>
      </c>
      <c r="D832" s="103" t="s">
        <v>373</v>
      </c>
      <c r="E832" s="103" t="b">
        <v>0</v>
      </c>
      <c r="F832" s="103" t="b">
        <v>0</v>
      </c>
      <c r="G832" s="103" t="b">
        <v>0</v>
      </c>
    </row>
    <row r="833" spans="1:7" ht="15">
      <c r="A833" s="105" t="s">
        <v>487</v>
      </c>
      <c r="B833" s="103">
        <v>3</v>
      </c>
      <c r="C833" s="107">
        <v>0.0032825881318926512</v>
      </c>
      <c r="D833" s="103" t="s">
        <v>373</v>
      </c>
      <c r="E833" s="103" t="b">
        <v>0</v>
      </c>
      <c r="F833" s="103" t="b">
        <v>0</v>
      </c>
      <c r="G833" s="103" t="b">
        <v>0</v>
      </c>
    </row>
    <row r="834" spans="1:7" ht="15">
      <c r="A834" s="105" t="s">
        <v>446</v>
      </c>
      <c r="B834" s="103">
        <v>3</v>
      </c>
      <c r="C834" s="107">
        <v>0.0032825881318926512</v>
      </c>
      <c r="D834" s="103" t="s">
        <v>373</v>
      </c>
      <c r="E834" s="103" t="b">
        <v>0</v>
      </c>
      <c r="F834" s="103" t="b">
        <v>0</v>
      </c>
      <c r="G834" s="103" t="b">
        <v>0</v>
      </c>
    </row>
    <row r="835" spans="1:7" ht="15">
      <c r="A835" s="105" t="s">
        <v>666</v>
      </c>
      <c r="B835" s="103">
        <v>3</v>
      </c>
      <c r="C835" s="107">
        <v>0.004190275034241524</v>
      </c>
      <c r="D835" s="103" t="s">
        <v>373</v>
      </c>
      <c r="E835" s="103" t="b">
        <v>0</v>
      </c>
      <c r="F835" s="103" t="b">
        <v>0</v>
      </c>
      <c r="G835" s="103" t="b">
        <v>0</v>
      </c>
    </row>
    <row r="836" spans="1:7" ht="15">
      <c r="A836" s="105" t="s">
        <v>414</v>
      </c>
      <c r="B836" s="103">
        <v>3</v>
      </c>
      <c r="C836" s="107">
        <v>0.004190275034241524</v>
      </c>
      <c r="D836" s="103" t="s">
        <v>373</v>
      </c>
      <c r="E836" s="103" t="b">
        <v>0</v>
      </c>
      <c r="F836" s="103" t="b">
        <v>0</v>
      </c>
      <c r="G836" s="103" t="b">
        <v>0</v>
      </c>
    </row>
    <row r="837" spans="1:7" ht="15">
      <c r="A837" s="105" t="s">
        <v>450</v>
      </c>
      <c r="B837" s="103">
        <v>3</v>
      </c>
      <c r="C837" s="107">
        <v>0.0032825881318926512</v>
      </c>
      <c r="D837" s="103" t="s">
        <v>373</v>
      </c>
      <c r="E837" s="103" t="b">
        <v>0</v>
      </c>
      <c r="F837" s="103" t="b">
        <v>0</v>
      </c>
      <c r="G837" s="103" t="b">
        <v>0</v>
      </c>
    </row>
    <row r="838" spans="1:7" ht="15">
      <c r="A838" s="105" t="s">
        <v>668</v>
      </c>
      <c r="B838" s="103">
        <v>3</v>
      </c>
      <c r="C838" s="107">
        <v>0.004190275034241524</v>
      </c>
      <c r="D838" s="103" t="s">
        <v>373</v>
      </c>
      <c r="E838" s="103" t="b">
        <v>0</v>
      </c>
      <c r="F838" s="103" t="b">
        <v>0</v>
      </c>
      <c r="G838" s="103" t="b">
        <v>0</v>
      </c>
    </row>
    <row r="839" spans="1:7" ht="15">
      <c r="A839" s="105" t="s">
        <v>402</v>
      </c>
      <c r="B839" s="103">
        <v>3</v>
      </c>
      <c r="C839" s="107">
        <v>0.005741976042818746</v>
      </c>
      <c r="D839" s="103" t="s">
        <v>373</v>
      </c>
      <c r="E839" s="103" t="b">
        <v>0</v>
      </c>
      <c r="F839" s="103" t="b">
        <v>0</v>
      </c>
      <c r="G839" s="103" t="b">
        <v>0</v>
      </c>
    </row>
    <row r="840" spans="1:7" ht="15">
      <c r="A840" s="105" t="s">
        <v>593</v>
      </c>
      <c r="B840" s="103">
        <v>3</v>
      </c>
      <c r="C840" s="107">
        <v>0.005741976042818746</v>
      </c>
      <c r="D840" s="103" t="s">
        <v>373</v>
      </c>
      <c r="E840" s="103" t="b">
        <v>0</v>
      </c>
      <c r="F840" s="103" t="b">
        <v>0</v>
      </c>
      <c r="G840" s="103" t="b">
        <v>0</v>
      </c>
    </row>
    <row r="841" spans="1:7" ht="15">
      <c r="A841" s="105" t="s">
        <v>430</v>
      </c>
      <c r="B841" s="103">
        <v>3</v>
      </c>
      <c r="C841" s="107">
        <v>0.005741976042818746</v>
      </c>
      <c r="D841" s="103" t="s">
        <v>373</v>
      </c>
      <c r="E841" s="103" t="b">
        <v>0</v>
      </c>
      <c r="F841" s="103" t="b">
        <v>0</v>
      </c>
      <c r="G841" s="103" t="b">
        <v>0</v>
      </c>
    </row>
    <row r="842" spans="1:7" ht="15">
      <c r="A842" s="105" t="s">
        <v>594</v>
      </c>
      <c r="B842" s="103">
        <v>3</v>
      </c>
      <c r="C842" s="107">
        <v>0.005741976042818746</v>
      </c>
      <c r="D842" s="103" t="s">
        <v>373</v>
      </c>
      <c r="E842" s="103" t="b">
        <v>0</v>
      </c>
      <c r="F842" s="103" t="b">
        <v>0</v>
      </c>
      <c r="G842" s="103" t="b">
        <v>0</v>
      </c>
    </row>
    <row r="843" spans="1:7" ht="15">
      <c r="A843" s="105" t="s">
        <v>541</v>
      </c>
      <c r="B843" s="103">
        <v>3</v>
      </c>
      <c r="C843" s="107">
        <v>0.004190275034241524</v>
      </c>
      <c r="D843" s="103" t="s">
        <v>373</v>
      </c>
      <c r="E843" s="103" t="b">
        <v>0</v>
      </c>
      <c r="F843" s="103" t="b">
        <v>0</v>
      </c>
      <c r="G843" s="103" t="b">
        <v>0</v>
      </c>
    </row>
    <row r="844" spans="1:7" ht="15">
      <c r="A844" s="105" t="s">
        <v>570</v>
      </c>
      <c r="B844" s="103">
        <v>3</v>
      </c>
      <c r="C844" s="107">
        <v>0.004190275034241524</v>
      </c>
      <c r="D844" s="103" t="s">
        <v>373</v>
      </c>
      <c r="E844" s="103" t="b">
        <v>0</v>
      </c>
      <c r="F844" s="103" t="b">
        <v>0</v>
      </c>
      <c r="G844" s="103" t="b">
        <v>0</v>
      </c>
    </row>
    <row r="845" spans="1:7" ht="15">
      <c r="A845" s="105" t="s">
        <v>452</v>
      </c>
      <c r="B845" s="103">
        <v>3</v>
      </c>
      <c r="C845" s="107">
        <v>0.005741976042818746</v>
      </c>
      <c r="D845" s="103" t="s">
        <v>373</v>
      </c>
      <c r="E845" s="103" t="b">
        <v>0</v>
      </c>
      <c r="F845" s="103" t="b">
        <v>0</v>
      </c>
      <c r="G845" s="103" t="b">
        <v>0</v>
      </c>
    </row>
    <row r="846" spans="1:7" ht="15">
      <c r="A846" s="105" t="s">
        <v>504</v>
      </c>
      <c r="B846" s="103">
        <v>3</v>
      </c>
      <c r="C846" s="107">
        <v>0.005741976042818746</v>
      </c>
      <c r="D846" s="103" t="s">
        <v>373</v>
      </c>
      <c r="E846" s="103" t="b">
        <v>0</v>
      </c>
      <c r="F846" s="103" t="b">
        <v>0</v>
      </c>
      <c r="G846" s="103" t="b">
        <v>0</v>
      </c>
    </row>
    <row r="847" spans="1:7" ht="15">
      <c r="A847" s="105" t="s">
        <v>491</v>
      </c>
      <c r="B847" s="103">
        <v>3</v>
      </c>
      <c r="C847" s="107">
        <v>0.004190275034241524</v>
      </c>
      <c r="D847" s="103" t="s">
        <v>373</v>
      </c>
      <c r="E847" s="103" t="b">
        <v>0</v>
      </c>
      <c r="F847" s="103" t="b">
        <v>0</v>
      </c>
      <c r="G847" s="103" t="b">
        <v>0</v>
      </c>
    </row>
    <row r="848" spans="1:7" ht="15">
      <c r="A848" s="105" t="s">
        <v>496</v>
      </c>
      <c r="B848" s="103">
        <v>3</v>
      </c>
      <c r="C848" s="107">
        <v>0.004190275034241524</v>
      </c>
      <c r="D848" s="103" t="s">
        <v>373</v>
      </c>
      <c r="E848" s="103" t="b">
        <v>0</v>
      </c>
      <c r="F848" s="103" t="b">
        <v>0</v>
      </c>
      <c r="G848" s="103" t="b">
        <v>0</v>
      </c>
    </row>
    <row r="849" spans="1:7" ht="15">
      <c r="A849" s="105" t="s">
        <v>727</v>
      </c>
      <c r="B849" s="103">
        <v>2</v>
      </c>
      <c r="C849" s="107">
        <v>0.002793516689494349</v>
      </c>
      <c r="D849" s="103" t="s">
        <v>373</v>
      </c>
      <c r="E849" s="103" t="b">
        <v>0</v>
      </c>
      <c r="F849" s="103" t="b">
        <v>0</v>
      </c>
      <c r="G849" s="103" t="b">
        <v>0</v>
      </c>
    </row>
    <row r="850" spans="1:7" ht="15">
      <c r="A850" s="105" t="s">
        <v>532</v>
      </c>
      <c r="B850" s="103">
        <v>2</v>
      </c>
      <c r="C850" s="107">
        <v>0.002793516689494349</v>
      </c>
      <c r="D850" s="103" t="s">
        <v>373</v>
      </c>
      <c r="E850" s="103" t="b">
        <v>0</v>
      </c>
      <c r="F850" s="103" t="b">
        <v>0</v>
      </c>
      <c r="G850" s="103" t="b">
        <v>0</v>
      </c>
    </row>
    <row r="851" spans="1:7" ht="15">
      <c r="A851" s="105" t="s">
        <v>406</v>
      </c>
      <c r="B851" s="103">
        <v>2</v>
      </c>
      <c r="C851" s="107">
        <v>0.002793516689494349</v>
      </c>
      <c r="D851" s="103" t="s">
        <v>373</v>
      </c>
      <c r="E851" s="103" t="b">
        <v>0</v>
      </c>
      <c r="F851" s="103" t="b">
        <v>0</v>
      </c>
      <c r="G851" s="103" t="b">
        <v>0</v>
      </c>
    </row>
    <row r="852" spans="1:7" ht="15">
      <c r="A852" s="105" t="s">
        <v>957</v>
      </c>
      <c r="B852" s="103">
        <v>2</v>
      </c>
      <c r="C852" s="107">
        <v>0.002793516689494349</v>
      </c>
      <c r="D852" s="103" t="s">
        <v>373</v>
      </c>
      <c r="E852" s="103" t="b">
        <v>1</v>
      </c>
      <c r="F852" s="103" t="b">
        <v>0</v>
      </c>
      <c r="G852" s="103" t="b">
        <v>0</v>
      </c>
    </row>
    <row r="853" spans="1:7" ht="15">
      <c r="A853" s="105" t="s">
        <v>625</v>
      </c>
      <c r="B853" s="103">
        <v>2</v>
      </c>
      <c r="C853" s="107">
        <v>0.002793516689494349</v>
      </c>
      <c r="D853" s="103" t="s">
        <v>373</v>
      </c>
      <c r="E853" s="103" t="b">
        <v>0</v>
      </c>
      <c r="F853" s="103" t="b">
        <v>0</v>
      </c>
      <c r="G853" s="103" t="b">
        <v>0</v>
      </c>
    </row>
    <row r="854" spans="1:7" ht="15">
      <c r="A854" s="105" t="s">
        <v>958</v>
      </c>
      <c r="B854" s="103">
        <v>2</v>
      </c>
      <c r="C854" s="107">
        <v>0.002793516689494349</v>
      </c>
      <c r="D854" s="103" t="s">
        <v>373</v>
      </c>
      <c r="E854" s="103" t="b">
        <v>0</v>
      </c>
      <c r="F854" s="103" t="b">
        <v>0</v>
      </c>
      <c r="G854" s="103" t="b">
        <v>0</v>
      </c>
    </row>
    <row r="855" spans="1:7" ht="15">
      <c r="A855" s="105" t="s">
        <v>959</v>
      </c>
      <c r="B855" s="103">
        <v>2</v>
      </c>
      <c r="C855" s="107">
        <v>0.002793516689494349</v>
      </c>
      <c r="D855" s="103" t="s">
        <v>373</v>
      </c>
      <c r="E855" s="103" t="b">
        <v>0</v>
      </c>
      <c r="F855" s="103" t="b">
        <v>0</v>
      </c>
      <c r="G855" s="103" t="b">
        <v>0</v>
      </c>
    </row>
    <row r="856" spans="1:7" ht="15">
      <c r="A856" s="105" t="s">
        <v>960</v>
      </c>
      <c r="B856" s="103">
        <v>2</v>
      </c>
      <c r="C856" s="107">
        <v>0.002793516689494349</v>
      </c>
      <c r="D856" s="103" t="s">
        <v>373</v>
      </c>
      <c r="E856" s="103" t="b">
        <v>0</v>
      </c>
      <c r="F856" s="103" t="b">
        <v>0</v>
      </c>
      <c r="G856" s="103" t="b">
        <v>0</v>
      </c>
    </row>
    <row r="857" spans="1:7" ht="15">
      <c r="A857" s="105" t="s">
        <v>961</v>
      </c>
      <c r="B857" s="103">
        <v>2</v>
      </c>
      <c r="C857" s="107">
        <v>0.002793516689494349</v>
      </c>
      <c r="D857" s="103" t="s">
        <v>373</v>
      </c>
      <c r="E857" s="103" t="b">
        <v>0</v>
      </c>
      <c r="F857" s="103" t="b">
        <v>0</v>
      </c>
      <c r="G857" s="103" t="b">
        <v>0</v>
      </c>
    </row>
    <row r="858" spans="1:7" ht="15">
      <c r="A858" s="105" t="s">
        <v>962</v>
      </c>
      <c r="B858" s="103">
        <v>2</v>
      </c>
      <c r="C858" s="107">
        <v>0.002793516689494349</v>
      </c>
      <c r="D858" s="103" t="s">
        <v>373</v>
      </c>
      <c r="E858" s="103" t="b">
        <v>0</v>
      </c>
      <c r="F858" s="103" t="b">
        <v>0</v>
      </c>
      <c r="G858" s="103" t="b">
        <v>0</v>
      </c>
    </row>
    <row r="859" spans="1:7" ht="15">
      <c r="A859" s="105" t="s">
        <v>731</v>
      </c>
      <c r="B859" s="103">
        <v>2</v>
      </c>
      <c r="C859" s="107">
        <v>0.002793516689494349</v>
      </c>
      <c r="D859" s="103" t="s">
        <v>373</v>
      </c>
      <c r="E859" s="103" t="b">
        <v>0</v>
      </c>
      <c r="F859" s="103" t="b">
        <v>0</v>
      </c>
      <c r="G859" s="103" t="b">
        <v>0</v>
      </c>
    </row>
    <row r="860" spans="1:7" ht="15">
      <c r="A860" s="105" t="s">
        <v>963</v>
      </c>
      <c r="B860" s="103">
        <v>2</v>
      </c>
      <c r="C860" s="107">
        <v>0.002793516689494349</v>
      </c>
      <c r="D860" s="103" t="s">
        <v>373</v>
      </c>
      <c r="E860" s="103" t="b">
        <v>0</v>
      </c>
      <c r="F860" s="103" t="b">
        <v>0</v>
      </c>
      <c r="G860" s="103" t="b">
        <v>0</v>
      </c>
    </row>
    <row r="861" spans="1:7" ht="15">
      <c r="A861" s="105" t="s">
        <v>803</v>
      </c>
      <c r="B861" s="103">
        <v>2</v>
      </c>
      <c r="C861" s="107">
        <v>0.002793516689494349</v>
      </c>
      <c r="D861" s="103" t="s">
        <v>373</v>
      </c>
      <c r="E861" s="103" t="b">
        <v>0</v>
      </c>
      <c r="F861" s="103" t="b">
        <v>0</v>
      </c>
      <c r="G861" s="103" t="b">
        <v>0</v>
      </c>
    </row>
    <row r="862" spans="1:7" ht="15">
      <c r="A862" s="105" t="s">
        <v>663</v>
      </c>
      <c r="B862" s="103">
        <v>2</v>
      </c>
      <c r="C862" s="107">
        <v>0.002793516689494349</v>
      </c>
      <c r="D862" s="103" t="s">
        <v>373</v>
      </c>
      <c r="E862" s="103" t="b">
        <v>0</v>
      </c>
      <c r="F862" s="103" t="b">
        <v>0</v>
      </c>
      <c r="G862" s="103" t="b">
        <v>0</v>
      </c>
    </row>
    <row r="863" spans="1:7" ht="15">
      <c r="A863" s="105" t="s">
        <v>804</v>
      </c>
      <c r="B863" s="103">
        <v>2</v>
      </c>
      <c r="C863" s="107">
        <v>0.002793516689494349</v>
      </c>
      <c r="D863" s="103" t="s">
        <v>373</v>
      </c>
      <c r="E863" s="103" t="b">
        <v>0</v>
      </c>
      <c r="F863" s="103" t="b">
        <v>0</v>
      </c>
      <c r="G863" s="103" t="b">
        <v>0</v>
      </c>
    </row>
    <row r="864" spans="1:7" ht="15">
      <c r="A864" s="105" t="s">
        <v>805</v>
      </c>
      <c r="B864" s="103">
        <v>2</v>
      </c>
      <c r="C864" s="107">
        <v>0.002793516689494349</v>
      </c>
      <c r="D864" s="103" t="s">
        <v>373</v>
      </c>
      <c r="E864" s="103" t="b">
        <v>0</v>
      </c>
      <c r="F864" s="103" t="b">
        <v>0</v>
      </c>
      <c r="G864" s="103" t="b">
        <v>0</v>
      </c>
    </row>
    <row r="865" spans="1:7" ht="15">
      <c r="A865" s="105" t="s">
        <v>557</v>
      </c>
      <c r="B865" s="103">
        <v>2</v>
      </c>
      <c r="C865" s="107">
        <v>0.002793516689494349</v>
      </c>
      <c r="D865" s="103" t="s">
        <v>373</v>
      </c>
      <c r="E865" s="103" t="b">
        <v>0</v>
      </c>
      <c r="F865" s="103" t="b">
        <v>0</v>
      </c>
      <c r="G865" s="103" t="b">
        <v>0</v>
      </c>
    </row>
    <row r="866" spans="1:7" ht="15">
      <c r="A866" s="105" t="s">
        <v>806</v>
      </c>
      <c r="B866" s="103">
        <v>2</v>
      </c>
      <c r="C866" s="107">
        <v>0.002793516689494349</v>
      </c>
      <c r="D866" s="103" t="s">
        <v>373</v>
      </c>
      <c r="E866" s="103" t="b">
        <v>0</v>
      </c>
      <c r="F866" s="103" t="b">
        <v>0</v>
      </c>
      <c r="G866" s="103" t="b">
        <v>0</v>
      </c>
    </row>
    <row r="867" spans="1:7" ht="15">
      <c r="A867" s="105" t="s">
        <v>807</v>
      </c>
      <c r="B867" s="103">
        <v>2</v>
      </c>
      <c r="C867" s="107">
        <v>0.002793516689494349</v>
      </c>
      <c r="D867" s="103" t="s">
        <v>373</v>
      </c>
      <c r="E867" s="103" t="b">
        <v>0</v>
      </c>
      <c r="F867" s="103" t="b">
        <v>0</v>
      </c>
      <c r="G867" s="103" t="b">
        <v>0</v>
      </c>
    </row>
    <row r="868" spans="1:7" ht="15">
      <c r="A868" s="105" t="s">
        <v>808</v>
      </c>
      <c r="B868" s="103">
        <v>2</v>
      </c>
      <c r="C868" s="107">
        <v>0.002793516689494349</v>
      </c>
      <c r="D868" s="103" t="s">
        <v>373</v>
      </c>
      <c r="E868" s="103" t="b">
        <v>0</v>
      </c>
      <c r="F868" s="103" t="b">
        <v>0</v>
      </c>
      <c r="G868" s="103" t="b">
        <v>0</v>
      </c>
    </row>
    <row r="869" spans="1:7" ht="15">
      <c r="A869" s="105" t="s">
        <v>419</v>
      </c>
      <c r="B869" s="103">
        <v>2</v>
      </c>
      <c r="C869" s="107">
        <v>0.002793516689494349</v>
      </c>
      <c r="D869" s="103" t="s">
        <v>373</v>
      </c>
      <c r="E869" s="103" t="b">
        <v>0</v>
      </c>
      <c r="F869" s="103" t="b">
        <v>0</v>
      </c>
      <c r="G869" s="103" t="b">
        <v>0</v>
      </c>
    </row>
    <row r="870" spans="1:7" ht="15">
      <c r="A870" s="105" t="s">
        <v>530</v>
      </c>
      <c r="B870" s="103">
        <v>2</v>
      </c>
      <c r="C870" s="107">
        <v>0.002793516689494349</v>
      </c>
      <c r="D870" s="103" t="s">
        <v>373</v>
      </c>
      <c r="E870" s="103" t="b">
        <v>0</v>
      </c>
      <c r="F870" s="103" t="b">
        <v>0</v>
      </c>
      <c r="G870" s="103" t="b">
        <v>0</v>
      </c>
    </row>
    <row r="871" spans="1:7" ht="15">
      <c r="A871" s="105" t="s">
        <v>809</v>
      </c>
      <c r="B871" s="103">
        <v>2</v>
      </c>
      <c r="C871" s="107">
        <v>0.002793516689494349</v>
      </c>
      <c r="D871" s="103" t="s">
        <v>373</v>
      </c>
      <c r="E871" s="103" t="b">
        <v>0</v>
      </c>
      <c r="F871" s="103" t="b">
        <v>0</v>
      </c>
      <c r="G871" s="103" t="b">
        <v>0</v>
      </c>
    </row>
    <row r="872" spans="1:7" ht="15">
      <c r="A872" s="105" t="s">
        <v>810</v>
      </c>
      <c r="B872" s="103">
        <v>2</v>
      </c>
      <c r="C872" s="107">
        <v>0.002793516689494349</v>
      </c>
      <c r="D872" s="103" t="s">
        <v>373</v>
      </c>
      <c r="E872" s="103" t="b">
        <v>0</v>
      </c>
      <c r="F872" s="103" t="b">
        <v>0</v>
      </c>
      <c r="G872" s="103" t="b">
        <v>0</v>
      </c>
    </row>
    <row r="873" spans="1:7" ht="15">
      <c r="A873" s="105" t="s">
        <v>811</v>
      </c>
      <c r="B873" s="103">
        <v>2</v>
      </c>
      <c r="C873" s="107">
        <v>0.002793516689494349</v>
      </c>
      <c r="D873" s="103" t="s">
        <v>373</v>
      </c>
      <c r="E873" s="103" t="b">
        <v>0</v>
      </c>
      <c r="F873" s="103" t="b">
        <v>0</v>
      </c>
      <c r="G873" s="103" t="b">
        <v>0</v>
      </c>
    </row>
    <row r="874" spans="1:7" ht="15">
      <c r="A874" s="105" t="s">
        <v>995</v>
      </c>
      <c r="B874" s="103">
        <v>2</v>
      </c>
      <c r="C874" s="107">
        <v>0.0038279840285458306</v>
      </c>
      <c r="D874" s="103" t="s">
        <v>373</v>
      </c>
      <c r="E874" s="103" t="b">
        <v>0</v>
      </c>
      <c r="F874" s="103" t="b">
        <v>0</v>
      </c>
      <c r="G874" s="103" t="b">
        <v>0</v>
      </c>
    </row>
    <row r="875" spans="1:7" ht="15">
      <c r="A875" s="105" t="s">
        <v>538</v>
      </c>
      <c r="B875" s="103">
        <v>2</v>
      </c>
      <c r="C875" s="107">
        <v>0.002793516689494349</v>
      </c>
      <c r="D875" s="103" t="s">
        <v>373</v>
      </c>
      <c r="E875" s="103" t="b">
        <v>0</v>
      </c>
      <c r="F875" s="103" t="b">
        <v>0</v>
      </c>
      <c r="G875" s="103" t="b">
        <v>0</v>
      </c>
    </row>
    <row r="876" spans="1:7" ht="15">
      <c r="A876" s="105" t="s">
        <v>425</v>
      </c>
      <c r="B876" s="103">
        <v>2</v>
      </c>
      <c r="C876" s="107">
        <v>0.002793516689494349</v>
      </c>
      <c r="D876" s="103" t="s">
        <v>373</v>
      </c>
      <c r="E876" s="103" t="b">
        <v>0</v>
      </c>
      <c r="F876" s="103" t="b">
        <v>0</v>
      </c>
      <c r="G876" s="103" t="b">
        <v>0</v>
      </c>
    </row>
    <row r="877" spans="1:7" ht="15">
      <c r="A877" s="105" t="s">
        <v>665</v>
      </c>
      <c r="B877" s="103">
        <v>2</v>
      </c>
      <c r="C877" s="107">
        <v>0.002793516689494349</v>
      </c>
      <c r="D877" s="103" t="s">
        <v>373</v>
      </c>
      <c r="E877" s="103" t="b">
        <v>0</v>
      </c>
      <c r="F877" s="103" t="b">
        <v>0</v>
      </c>
      <c r="G877" s="103" t="b">
        <v>0</v>
      </c>
    </row>
    <row r="878" spans="1:7" ht="15">
      <c r="A878" s="105" t="s">
        <v>545</v>
      </c>
      <c r="B878" s="103">
        <v>2</v>
      </c>
      <c r="C878" s="107">
        <v>0.002793516689494349</v>
      </c>
      <c r="D878" s="103" t="s">
        <v>373</v>
      </c>
      <c r="E878" s="103" t="b">
        <v>0</v>
      </c>
      <c r="F878" s="103" t="b">
        <v>0</v>
      </c>
      <c r="G878" s="103" t="b">
        <v>0</v>
      </c>
    </row>
    <row r="879" spans="1:7" ht="15">
      <c r="A879" s="105" t="s">
        <v>488</v>
      </c>
      <c r="B879" s="103">
        <v>2</v>
      </c>
      <c r="C879" s="107">
        <v>0.0038279840285458306</v>
      </c>
      <c r="D879" s="103" t="s">
        <v>373</v>
      </c>
      <c r="E879" s="103" t="b">
        <v>0</v>
      </c>
      <c r="F879" s="103" t="b">
        <v>0</v>
      </c>
      <c r="G879" s="103" t="b">
        <v>0</v>
      </c>
    </row>
    <row r="880" spans="1:7" ht="15">
      <c r="A880" s="105" t="s">
        <v>410</v>
      </c>
      <c r="B880" s="103">
        <v>2</v>
      </c>
      <c r="C880" s="107">
        <v>0.002793516689494349</v>
      </c>
      <c r="D880" s="103" t="s">
        <v>373</v>
      </c>
      <c r="E880" s="103" t="b">
        <v>0</v>
      </c>
      <c r="F880" s="103" t="b">
        <v>0</v>
      </c>
      <c r="G880" s="103" t="b">
        <v>0</v>
      </c>
    </row>
    <row r="881" spans="1:7" ht="15">
      <c r="A881" s="105" t="s">
        <v>415</v>
      </c>
      <c r="B881" s="103">
        <v>2</v>
      </c>
      <c r="C881" s="107">
        <v>0.002793516689494349</v>
      </c>
      <c r="D881" s="103" t="s">
        <v>373</v>
      </c>
      <c r="E881" s="103" t="b">
        <v>0</v>
      </c>
      <c r="F881" s="103" t="b">
        <v>0</v>
      </c>
      <c r="G881" s="103" t="b">
        <v>0</v>
      </c>
    </row>
    <row r="882" spans="1:7" ht="15">
      <c r="A882" s="105" t="s">
        <v>954</v>
      </c>
      <c r="B882" s="103">
        <v>2</v>
      </c>
      <c r="C882" s="107">
        <v>0.002793516689494349</v>
      </c>
      <c r="D882" s="103" t="s">
        <v>373</v>
      </c>
      <c r="E882" s="103" t="b">
        <v>0</v>
      </c>
      <c r="F882" s="103" t="b">
        <v>0</v>
      </c>
      <c r="G882" s="103" t="b">
        <v>0</v>
      </c>
    </row>
    <row r="883" spans="1:7" ht="15">
      <c r="A883" s="105" t="s">
        <v>438</v>
      </c>
      <c r="B883" s="103">
        <v>2</v>
      </c>
      <c r="C883" s="107">
        <v>0.002793516689494349</v>
      </c>
      <c r="D883" s="103" t="s">
        <v>373</v>
      </c>
      <c r="E883" s="103" t="b">
        <v>0</v>
      </c>
      <c r="F883" s="103" t="b">
        <v>0</v>
      </c>
      <c r="G883" s="103" t="b">
        <v>0</v>
      </c>
    </row>
    <row r="884" spans="1:7" ht="15">
      <c r="A884" s="105" t="s">
        <v>404</v>
      </c>
      <c r="B884" s="103">
        <v>2</v>
      </c>
      <c r="C884" s="107">
        <v>0.002793516689494349</v>
      </c>
      <c r="D884" s="103" t="s">
        <v>373</v>
      </c>
      <c r="E884" s="103" t="b">
        <v>0</v>
      </c>
      <c r="F884" s="103" t="b">
        <v>0</v>
      </c>
      <c r="G884" s="103" t="b">
        <v>0</v>
      </c>
    </row>
    <row r="885" spans="1:7" ht="15">
      <c r="A885" s="105" t="s">
        <v>497</v>
      </c>
      <c r="B885" s="103">
        <v>2</v>
      </c>
      <c r="C885" s="107">
        <v>0.002793516689494349</v>
      </c>
      <c r="D885" s="103" t="s">
        <v>373</v>
      </c>
      <c r="E885" s="103" t="b">
        <v>0</v>
      </c>
      <c r="F885" s="103" t="b">
        <v>0</v>
      </c>
      <c r="G885" s="103" t="b">
        <v>0</v>
      </c>
    </row>
    <row r="886" spans="1:7" ht="15">
      <c r="A886" s="105" t="s">
        <v>528</v>
      </c>
      <c r="B886" s="103">
        <v>2</v>
      </c>
      <c r="C886" s="107">
        <v>0.002793516689494349</v>
      </c>
      <c r="D886" s="103" t="s">
        <v>373</v>
      </c>
      <c r="E886" s="103" t="b">
        <v>0</v>
      </c>
      <c r="F886" s="103" t="b">
        <v>0</v>
      </c>
      <c r="G886" s="103" t="b">
        <v>0</v>
      </c>
    </row>
    <row r="887" spans="1:7" ht="15">
      <c r="A887" s="105" t="s">
        <v>471</v>
      </c>
      <c r="B887" s="103">
        <v>2</v>
      </c>
      <c r="C887" s="107">
        <v>0.002793516689494349</v>
      </c>
      <c r="D887" s="103" t="s">
        <v>373</v>
      </c>
      <c r="E887" s="103" t="b">
        <v>0</v>
      </c>
      <c r="F887" s="103" t="b">
        <v>0</v>
      </c>
      <c r="G887" s="103" t="b">
        <v>0</v>
      </c>
    </row>
    <row r="888" spans="1:7" ht="15">
      <c r="A888" s="105" t="s">
        <v>826</v>
      </c>
      <c r="B888" s="103">
        <v>2</v>
      </c>
      <c r="C888" s="107">
        <v>0.002793516689494349</v>
      </c>
      <c r="D888" s="103" t="s">
        <v>373</v>
      </c>
      <c r="E888" s="103" t="b">
        <v>0</v>
      </c>
      <c r="F888" s="103" t="b">
        <v>0</v>
      </c>
      <c r="G888" s="103" t="b">
        <v>0</v>
      </c>
    </row>
    <row r="889" spans="1:7" ht="15">
      <c r="A889" s="105" t="s">
        <v>597</v>
      </c>
      <c r="B889" s="103">
        <v>2</v>
      </c>
      <c r="C889" s="107">
        <v>0.002793516689494349</v>
      </c>
      <c r="D889" s="103" t="s">
        <v>373</v>
      </c>
      <c r="E889" s="103" t="b">
        <v>0</v>
      </c>
      <c r="F889" s="103" t="b">
        <v>0</v>
      </c>
      <c r="G889" s="103" t="b">
        <v>0</v>
      </c>
    </row>
    <row r="890" spans="1:7" ht="15">
      <c r="A890" s="105" t="s">
        <v>449</v>
      </c>
      <c r="B890" s="103">
        <v>2</v>
      </c>
      <c r="C890" s="107">
        <v>0.0038279840285458306</v>
      </c>
      <c r="D890" s="103" t="s">
        <v>373</v>
      </c>
      <c r="E890" s="103" t="b">
        <v>0</v>
      </c>
      <c r="F890" s="103" t="b">
        <v>0</v>
      </c>
      <c r="G890" s="103" t="b">
        <v>0</v>
      </c>
    </row>
    <row r="891" spans="1:7" ht="15">
      <c r="A891" s="105" t="s">
        <v>816</v>
      </c>
      <c r="B891" s="103">
        <v>2</v>
      </c>
      <c r="C891" s="107">
        <v>0.0038279840285458306</v>
      </c>
      <c r="D891" s="103" t="s">
        <v>373</v>
      </c>
      <c r="E891" s="103" t="b">
        <v>0</v>
      </c>
      <c r="F891" s="103" t="b">
        <v>0</v>
      </c>
      <c r="G891" s="103" t="b">
        <v>0</v>
      </c>
    </row>
    <row r="892" spans="1:7" ht="15">
      <c r="A892" s="105" t="s">
        <v>543</v>
      </c>
      <c r="B892" s="103">
        <v>2</v>
      </c>
      <c r="C892" s="107">
        <v>0.0038279840285458306</v>
      </c>
      <c r="D892" s="103" t="s">
        <v>373</v>
      </c>
      <c r="E892" s="103" t="b">
        <v>0</v>
      </c>
      <c r="F892" s="103" t="b">
        <v>0</v>
      </c>
      <c r="G892" s="103" t="b">
        <v>0</v>
      </c>
    </row>
    <row r="893" spans="1:7" ht="15">
      <c r="A893" s="105" t="s">
        <v>817</v>
      </c>
      <c r="B893" s="103">
        <v>2</v>
      </c>
      <c r="C893" s="107">
        <v>0.0038279840285458306</v>
      </c>
      <c r="D893" s="103" t="s">
        <v>373</v>
      </c>
      <c r="E893" s="103" t="b">
        <v>0</v>
      </c>
      <c r="F893" s="103" t="b">
        <v>0</v>
      </c>
      <c r="G893" s="103" t="b">
        <v>0</v>
      </c>
    </row>
    <row r="894" spans="1:7" ht="15">
      <c r="A894" s="105" t="s">
        <v>818</v>
      </c>
      <c r="B894" s="103">
        <v>2</v>
      </c>
      <c r="C894" s="107">
        <v>0.0038279840285458306</v>
      </c>
      <c r="D894" s="103" t="s">
        <v>373</v>
      </c>
      <c r="E894" s="103" t="b">
        <v>0</v>
      </c>
      <c r="F894" s="103" t="b">
        <v>0</v>
      </c>
      <c r="G894" s="103" t="b">
        <v>0</v>
      </c>
    </row>
    <row r="895" spans="1:7" ht="15">
      <c r="A895" s="105" t="s">
        <v>820</v>
      </c>
      <c r="B895" s="103">
        <v>2</v>
      </c>
      <c r="C895" s="107">
        <v>0.0038279840285458306</v>
      </c>
      <c r="D895" s="103" t="s">
        <v>373</v>
      </c>
      <c r="E895" s="103" t="b">
        <v>0</v>
      </c>
      <c r="F895" s="103" t="b">
        <v>0</v>
      </c>
      <c r="G895" s="103" t="b">
        <v>0</v>
      </c>
    </row>
    <row r="896" spans="1:7" ht="15">
      <c r="A896" s="105" t="s">
        <v>670</v>
      </c>
      <c r="B896" s="103">
        <v>2</v>
      </c>
      <c r="C896" s="107">
        <v>0.0038279840285458306</v>
      </c>
      <c r="D896" s="103" t="s">
        <v>373</v>
      </c>
      <c r="E896" s="103" t="b">
        <v>0</v>
      </c>
      <c r="F896" s="103" t="b">
        <v>0</v>
      </c>
      <c r="G896" s="103" t="b">
        <v>0</v>
      </c>
    </row>
    <row r="897" spans="1:7" ht="15">
      <c r="A897" s="105" t="s">
        <v>515</v>
      </c>
      <c r="B897" s="103">
        <v>2</v>
      </c>
      <c r="C897" s="107">
        <v>0.0038279840285458306</v>
      </c>
      <c r="D897" s="103" t="s">
        <v>373</v>
      </c>
      <c r="E897" s="103" t="b">
        <v>0</v>
      </c>
      <c r="F897" s="103" t="b">
        <v>0</v>
      </c>
      <c r="G897" s="103" t="b">
        <v>0</v>
      </c>
    </row>
    <row r="898" spans="1:7" ht="15">
      <c r="A898" s="105" t="s">
        <v>474</v>
      </c>
      <c r="B898" s="103">
        <v>2</v>
      </c>
      <c r="C898" s="107">
        <v>0.002793516689494349</v>
      </c>
      <c r="D898" s="103" t="s">
        <v>373</v>
      </c>
      <c r="E898" s="103" t="b">
        <v>0</v>
      </c>
      <c r="F898" s="103" t="b">
        <v>0</v>
      </c>
      <c r="G898" s="103" t="b">
        <v>0</v>
      </c>
    </row>
    <row r="899" spans="1:7" ht="15">
      <c r="A899" s="105" t="s">
        <v>822</v>
      </c>
      <c r="B899" s="103">
        <v>2</v>
      </c>
      <c r="C899" s="107">
        <v>0.0038279840285458306</v>
      </c>
      <c r="D899" s="103" t="s">
        <v>373</v>
      </c>
      <c r="E899" s="103" t="b">
        <v>0</v>
      </c>
      <c r="F899" s="103" t="b">
        <v>0</v>
      </c>
      <c r="G899" s="103" t="b">
        <v>0</v>
      </c>
    </row>
    <row r="900" spans="1:7" ht="15">
      <c r="A900" s="105" t="s">
        <v>671</v>
      </c>
      <c r="B900" s="103">
        <v>2</v>
      </c>
      <c r="C900" s="107">
        <v>0.0038279840285458306</v>
      </c>
      <c r="D900" s="103" t="s">
        <v>373</v>
      </c>
      <c r="E900" s="103" t="b">
        <v>0</v>
      </c>
      <c r="F900" s="103" t="b">
        <v>0</v>
      </c>
      <c r="G900" s="103" t="b">
        <v>0</v>
      </c>
    </row>
    <row r="901" spans="1:7" ht="15">
      <c r="A901" s="105" t="s">
        <v>461</v>
      </c>
      <c r="B901" s="103">
        <v>2</v>
      </c>
      <c r="C901" s="107">
        <v>0.0038279840285458306</v>
      </c>
      <c r="D901" s="103" t="s">
        <v>373</v>
      </c>
      <c r="E901" s="103" t="b">
        <v>0</v>
      </c>
      <c r="F901" s="103" t="b">
        <v>0</v>
      </c>
      <c r="G901" s="103" t="b">
        <v>0</v>
      </c>
    </row>
    <row r="902" spans="1:7" ht="15">
      <c r="A902" s="105" t="s">
        <v>448</v>
      </c>
      <c r="B902" s="103">
        <v>2</v>
      </c>
      <c r="C902" s="107">
        <v>0.0038279840285458306</v>
      </c>
      <c r="D902" s="103" t="s">
        <v>373</v>
      </c>
      <c r="E902" s="103" t="b">
        <v>0</v>
      </c>
      <c r="F902" s="103" t="b">
        <v>0</v>
      </c>
      <c r="G902" s="103" t="b">
        <v>0</v>
      </c>
    </row>
    <row r="903" spans="1:7" ht="15">
      <c r="A903" s="105" t="s">
        <v>661</v>
      </c>
      <c r="B903" s="103">
        <v>2</v>
      </c>
      <c r="C903" s="107">
        <v>0.002793516689494349</v>
      </c>
      <c r="D903" s="103" t="s">
        <v>373</v>
      </c>
      <c r="E903" s="103" t="b">
        <v>0</v>
      </c>
      <c r="F903" s="103" t="b">
        <v>0</v>
      </c>
      <c r="G903" s="103" t="b">
        <v>0</v>
      </c>
    </row>
    <row r="904" spans="1:7" ht="15">
      <c r="A904" s="105" t="s">
        <v>956</v>
      </c>
      <c r="B904" s="103">
        <v>2</v>
      </c>
      <c r="C904" s="107">
        <v>0.0038279840285458306</v>
      </c>
      <c r="D904" s="103" t="s">
        <v>373</v>
      </c>
      <c r="E904" s="103" t="b">
        <v>0</v>
      </c>
      <c r="F904" s="103" t="b">
        <v>0</v>
      </c>
      <c r="G904" s="103" t="b">
        <v>0</v>
      </c>
    </row>
    <row r="905" spans="1:7" ht="15">
      <c r="A905" s="105" t="s">
        <v>724</v>
      </c>
      <c r="B905" s="103">
        <v>2</v>
      </c>
      <c r="C905" s="107">
        <v>0.002793516689494349</v>
      </c>
      <c r="D905" s="103" t="s">
        <v>373</v>
      </c>
      <c r="E905" s="103" t="b">
        <v>0</v>
      </c>
      <c r="F905" s="103" t="b">
        <v>0</v>
      </c>
      <c r="G905" s="103" t="b">
        <v>0</v>
      </c>
    </row>
    <row r="906" spans="1:7" ht="15">
      <c r="A906" s="105" t="s">
        <v>725</v>
      </c>
      <c r="B906" s="103">
        <v>2</v>
      </c>
      <c r="C906" s="107">
        <v>0.002793516689494349</v>
      </c>
      <c r="D906" s="103" t="s">
        <v>373</v>
      </c>
      <c r="E906" s="103" t="b">
        <v>0</v>
      </c>
      <c r="F906" s="103" t="b">
        <v>0</v>
      </c>
      <c r="G906" s="103" t="b">
        <v>0</v>
      </c>
    </row>
    <row r="907" spans="1:7" ht="15">
      <c r="A907" s="105" t="s">
        <v>605</v>
      </c>
      <c r="B907" s="103">
        <v>2</v>
      </c>
      <c r="C907" s="107">
        <v>0.0038279840285458306</v>
      </c>
      <c r="D907" s="103" t="s">
        <v>373</v>
      </c>
      <c r="E907" s="103" t="b">
        <v>0</v>
      </c>
      <c r="F907" s="103" t="b">
        <v>0</v>
      </c>
      <c r="G907" s="103" t="b">
        <v>0</v>
      </c>
    </row>
    <row r="908" spans="1:7" ht="15">
      <c r="A908" s="105" t="s">
        <v>445</v>
      </c>
      <c r="B908" s="103">
        <v>2</v>
      </c>
      <c r="C908" s="107">
        <v>0.002793516689494349</v>
      </c>
      <c r="D908" s="103" t="s">
        <v>373</v>
      </c>
      <c r="E908" s="103" t="b">
        <v>0</v>
      </c>
      <c r="F908" s="103" t="b">
        <v>0</v>
      </c>
      <c r="G908" s="103" t="b">
        <v>0</v>
      </c>
    </row>
    <row r="909" spans="1:7" ht="15">
      <c r="A909" s="105" t="s">
        <v>495</v>
      </c>
      <c r="B909" s="103">
        <v>2</v>
      </c>
      <c r="C909" s="107">
        <v>0.002793516689494349</v>
      </c>
      <c r="D909" s="103" t="s">
        <v>373</v>
      </c>
      <c r="E909" s="103" t="b">
        <v>0</v>
      </c>
      <c r="F909" s="103" t="b">
        <v>0</v>
      </c>
      <c r="G909" s="103" t="b">
        <v>0</v>
      </c>
    </row>
    <row r="910" spans="1:7" ht="15">
      <c r="A910" s="105" t="s">
        <v>522</v>
      </c>
      <c r="B910" s="103">
        <v>2</v>
      </c>
      <c r="C910" s="107">
        <v>0.002793516689494349</v>
      </c>
      <c r="D910" s="103" t="s">
        <v>373</v>
      </c>
      <c r="E910" s="103" t="b">
        <v>0</v>
      </c>
      <c r="F910" s="103" t="b">
        <v>0</v>
      </c>
      <c r="G910" s="103" t="b">
        <v>0</v>
      </c>
    </row>
    <row r="911" spans="1:7" ht="15">
      <c r="A911" s="105" t="s">
        <v>952</v>
      </c>
      <c r="B911" s="103">
        <v>2</v>
      </c>
      <c r="C911" s="107">
        <v>0.0038279840285458306</v>
      </c>
      <c r="D911" s="103" t="s">
        <v>373</v>
      </c>
      <c r="E911" s="103" t="b">
        <v>0</v>
      </c>
      <c r="F911" s="103" t="b">
        <v>0</v>
      </c>
      <c r="G911" s="103" t="b">
        <v>0</v>
      </c>
    </row>
    <row r="912" spans="1:7" ht="15">
      <c r="A912" s="105" t="s">
        <v>395</v>
      </c>
      <c r="B912" s="103">
        <v>37</v>
      </c>
      <c r="C912" s="107">
        <v>0.005498208088658402</v>
      </c>
      <c r="D912" s="103" t="s">
        <v>374</v>
      </c>
      <c r="E912" s="103" t="b">
        <v>0</v>
      </c>
      <c r="F912" s="103" t="b">
        <v>0</v>
      </c>
      <c r="G912" s="103" t="b">
        <v>0</v>
      </c>
    </row>
    <row r="913" spans="1:7" ht="15">
      <c r="A913" s="105" t="s">
        <v>394</v>
      </c>
      <c r="B913" s="103">
        <v>15</v>
      </c>
      <c r="C913" s="107">
        <v>0.006039509553413448</v>
      </c>
      <c r="D913" s="103" t="s">
        <v>374</v>
      </c>
      <c r="E913" s="103" t="b">
        <v>0</v>
      </c>
      <c r="F913" s="103" t="b">
        <v>0</v>
      </c>
      <c r="G913" s="103" t="b">
        <v>0</v>
      </c>
    </row>
    <row r="914" spans="1:7" ht="15">
      <c r="A914" s="105" t="s">
        <v>412</v>
      </c>
      <c r="B914" s="103">
        <v>15</v>
      </c>
      <c r="C914" s="107">
        <v>0.004458006558371677</v>
      </c>
      <c r="D914" s="103" t="s">
        <v>374</v>
      </c>
      <c r="E914" s="103" t="b">
        <v>0</v>
      </c>
      <c r="F914" s="103" t="b">
        <v>0</v>
      </c>
      <c r="G914" s="103" t="b">
        <v>0</v>
      </c>
    </row>
    <row r="915" spans="1:7" ht="15">
      <c r="A915" s="105" t="s">
        <v>409</v>
      </c>
      <c r="B915" s="103">
        <v>14</v>
      </c>
      <c r="C915" s="107">
        <v>0.005636875583185885</v>
      </c>
      <c r="D915" s="103" t="s">
        <v>374</v>
      </c>
      <c r="E915" s="103" t="b">
        <v>0</v>
      </c>
      <c r="F915" s="103" t="b">
        <v>0</v>
      </c>
      <c r="G915" s="103" t="b">
        <v>0</v>
      </c>
    </row>
    <row r="916" spans="1:7" ht="15">
      <c r="A916" s="105" t="s">
        <v>400</v>
      </c>
      <c r="B916" s="103">
        <v>11</v>
      </c>
      <c r="C916" s="107">
        <v>0.001013155412384598</v>
      </c>
      <c r="D916" s="103" t="s">
        <v>374</v>
      </c>
      <c r="E916" s="103" t="b">
        <v>0</v>
      </c>
      <c r="F916" s="103" t="b">
        <v>0</v>
      </c>
      <c r="G916" s="103" t="b">
        <v>0</v>
      </c>
    </row>
    <row r="917" spans="1:7" ht="15">
      <c r="A917" s="105" t="s">
        <v>431</v>
      </c>
      <c r="B917" s="103">
        <v>11</v>
      </c>
      <c r="C917" s="107">
        <v>0.004428973672503196</v>
      </c>
      <c r="D917" s="103" t="s">
        <v>374</v>
      </c>
      <c r="E917" s="103" t="b">
        <v>0</v>
      </c>
      <c r="F917" s="103" t="b">
        <v>0</v>
      </c>
      <c r="G917" s="103" t="b">
        <v>0</v>
      </c>
    </row>
    <row r="918" spans="1:7" ht="15">
      <c r="A918" s="105" t="s">
        <v>425</v>
      </c>
      <c r="B918" s="103">
        <v>9</v>
      </c>
      <c r="C918" s="107">
        <v>0.004961107699559573</v>
      </c>
      <c r="D918" s="103" t="s">
        <v>374</v>
      </c>
      <c r="E918" s="103" t="b">
        <v>0</v>
      </c>
      <c r="F918" s="103" t="b">
        <v>0</v>
      </c>
      <c r="G918" s="103" t="b">
        <v>0</v>
      </c>
    </row>
    <row r="919" spans="1:7" ht="15">
      <c r="A919" s="105" t="s">
        <v>397</v>
      </c>
      <c r="B919" s="103">
        <v>8</v>
      </c>
      <c r="C919" s="107">
        <v>0.00440987351071962</v>
      </c>
      <c r="D919" s="103" t="s">
        <v>374</v>
      </c>
      <c r="E919" s="103" t="b">
        <v>0</v>
      </c>
      <c r="F919" s="103" t="b">
        <v>0</v>
      </c>
      <c r="G919" s="103" t="b">
        <v>0</v>
      </c>
    </row>
    <row r="920" spans="1:7" ht="15">
      <c r="A920" s="105" t="s">
        <v>470</v>
      </c>
      <c r="B920" s="103">
        <v>8</v>
      </c>
      <c r="C920" s="107">
        <v>0.003221071761820506</v>
      </c>
      <c r="D920" s="103" t="s">
        <v>374</v>
      </c>
      <c r="E920" s="103" t="b">
        <v>0</v>
      </c>
      <c r="F920" s="103" t="b">
        <v>0</v>
      </c>
      <c r="G920" s="103" t="b">
        <v>0</v>
      </c>
    </row>
    <row r="921" spans="1:7" ht="15">
      <c r="A921" s="105" t="s">
        <v>396</v>
      </c>
      <c r="B921" s="103">
        <v>8</v>
      </c>
      <c r="C921" s="107">
        <v>0.0017233586842417287</v>
      </c>
      <c r="D921" s="103" t="s">
        <v>374</v>
      </c>
      <c r="E921" s="103" t="b">
        <v>0</v>
      </c>
      <c r="F921" s="103" t="b">
        <v>0</v>
      </c>
      <c r="G921" s="103" t="b">
        <v>0</v>
      </c>
    </row>
    <row r="922" spans="1:7" ht="15">
      <c r="A922" s="105" t="s">
        <v>476</v>
      </c>
      <c r="B922" s="103">
        <v>8</v>
      </c>
      <c r="C922" s="107">
        <v>0.00440987351071962</v>
      </c>
      <c r="D922" s="103" t="s">
        <v>374</v>
      </c>
      <c r="E922" s="103" t="b">
        <v>0</v>
      </c>
      <c r="F922" s="103" t="b">
        <v>0</v>
      </c>
      <c r="G922" s="103" t="b">
        <v>0</v>
      </c>
    </row>
    <row r="923" spans="1:7" ht="15">
      <c r="A923" s="105" t="s">
        <v>444</v>
      </c>
      <c r="B923" s="103">
        <v>8</v>
      </c>
      <c r="C923" s="107">
        <v>0.00440987351071962</v>
      </c>
      <c r="D923" s="103" t="s">
        <v>374</v>
      </c>
      <c r="E923" s="103" t="b">
        <v>0</v>
      </c>
      <c r="F923" s="103" t="b">
        <v>0</v>
      </c>
      <c r="G923" s="103" t="b">
        <v>0</v>
      </c>
    </row>
    <row r="924" spans="1:7" ht="15">
      <c r="A924" s="105" t="s">
        <v>423</v>
      </c>
      <c r="B924" s="103">
        <v>7</v>
      </c>
      <c r="C924" s="107">
        <v>0.0038586393218796675</v>
      </c>
      <c r="D924" s="103" t="s">
        <v>374</v>
      </c>
      <c r="E924" s="103" t="b">
        <v>0</v>
      </c>
      <c r="F924" s="103" t="b">
        <v>0</v>
      </c>
      <c r="G924" s="103" t="b">
        <v>0</v>
      </c>
    </row>
    <row r="925" spans="1:7" ht="15">
      <c r="A925" s="105" t="s">
        <v>468</v>
      </c>
      <c r="B925" s="103">
        <v>7</v>
      </c>
      <c r="C925" s="107">
        <v>0.0038586393218796675</v>
      </c>
      <c r="D925" s="103" t="s">
        <v>374</v>
      </c>
      <c r="E925" s="103" t="b">
        <v>0</v>
      </c>
      <c r="F925" s="103" t="b">
        <v>0</v>
      </c>
      <c r="G925" s="103" t="b">
        <v>0</v>
      </c>
    </row>
    <row r="926" spans="1:7" ht="15">
      <c r="A926" s="105" t="s">
        <v>494</v>
      </c>
      <c r="B926" s="103">
        <v>7</v>
      </c>
      <c r="C926" s="107">
        <v>0.0028184377915929427</v>
      </c>
      <c r="D926" s="103" t="s">
        <v>374</v>
      </c>
      <c r="E926" s="103" t="b">
        <v>0</v>
      </c>
      <c r="F926" s="103" t="b">
        <v>0</v>
      </c>
      <c r="G926" s="103" t="b">
        <v>0</v>
      </c>
    </row>
    <row r="927" spans="1:7" ht="15">
      <c r="A927" s="105" t="s">
        <v>410</v>
      </c>
      <c r="B927" s="103">
        <v>6</v>
      </c>
      <c r="C927" s="107">
        <v>0.0017832026233486709</v>
      </c>
      <c r="D927" s="103" t="s">
        <v>374</v>
      </c>
      <c r="E927" s="103" t="b">
        <v>0</v>
      </c>
      <c r="F927" s="103" t="b">
        <v>0</v>
      </c>
      <c r="G927" s="103" t="b">
        <v>0</v>
      </c>
    </row>
    <row r="928" spans="1:7" ht="15">
      <c r="A928" s="105" t="s">
        <v>398</v>
      </c>
      <c r="B928" s="103">
        <v>6</v>
      </c>
      <c r="C928" s="107">
        <v>0.0033074051330397153</v>
      </c>
      <c r="D928" s="103" t="s">
        <v>374</v>
      </c>
      <c r="E928" s="103" t="b">
        <v>0</v>
      </c>
      <c r="F928" s="103" t="b">
        <v>0</v>
      </c>
      <c r="G928" s="103" t="b">
        <v>0</v>
      </c>
    </row>
    <row r="929" spans="1:7" ht="15">
      <c r="A929" s="105" t="s">
        <v>399</v>
      </c>
      <c r="B929" s="103">
        <v>6</v>
      </c>
      <c r="C929" s="107">
        <v>0.0012925190131812966</v>
      </c>
      <c r="D929" s="103" t="s">
        <v>374</v>
      </c>
      <c r="E929" s="103" t="b">
        <v>0</v>
      </c>
      <c r="F929" s="103" t="b">
        <v>0</v>
      </c>
      <c r="G929" s="103" t="b">
        <v>0</v>
      </c>
    </row>
    <row r="930" spans="1:7" ht="15">
      <c r="A930" s="105" t="s">
        <v>407</v>
      </c>
      <c r="B930" s="103">
        <v>6</v>
      </c>
      <c r="C930" s="107">
        <v>0.0017832026233486709</v>
      </c>
      <c r="D930" s="103" t="s">
        <v>374</v>
      </c>
      <c r="E930" s="103" t="b">
        <v>0</v>
      </c>
      <c r="F930" s="103" t="b">
        <v>0</v>
      </c>
      <c r="G930" s="103" t="b">
        <v>0</v>
      </c>
    </row>
    <row r="931" spans="1:7" ht="15">
      <c r="A931" s="105" t="s">
        <v>421</v>
      </c>
      <c r="B931" s="103">
        <v>6</v>
      </c>
      <c r="C931" s="107">
        <v>0.0033074051330397153</v>
      </c>
      <c r="D931" s="103" t="s">
        <v>374</v>
      </c>
      <c r="E931" s="103" t="b">
        <v>0</v>
      </c>
      <c r="F931" s="103" t="b">
        <v>0</v>
      </c>
      <c r="G931" s="103" t="b">
        <v>0</v>
      </c>
    </row>
    <row r="932" spans="1:7" ht="15">
      <c r="A932" s="105" t="s">
        <v>416</v>
      </c>
      <c r="B932" s="103">
        <v>6</v>
      </c>
      <c r="C932" s="107">
        <v>0.0024158038213653796</v>
      </c>
      <c r="D932" s="103" t="s">
        <v>374</v>
      </c>
      <c r="E932" s="103" t="b">
        <v>0</v>
      </c>
      <c r="F932" s="103" t="b">
        <v>0</v>
      </c>
      <c r="G932" s="103" t="b">
        <v>0</v>
      </c>
    </row>
    <row r="933" spans="1:7" ht="15">
      <c r="A933" s="105" t="s">
        <v>434</v>
      </c>
      <c r="B933" s="103">
        <v>6</v>
      </c>
      <c r="C933" s="107">
        <v>0.0033074051330397153</v>
      </c>
      <c r="D933" s="103" t="s">
        <v>374</v>
      </c>
      <c r="E933" s="103" t="b">
        <v>0</v>
      </c>
      <c r="F933" s="103" t="b">
        <v>0</v>
      </c>
      <c r="G933" s="103" t="b">
        <v>0</v>
      </c>
    </row>
    <row r="934" spans="1:7" ht="15">
      <c r="A934" s="105" t="s">
        <v>493</v>
      </c>
      <c r="B934" s="103">
        <v>6</v>
      </c>
      <c r="C934" s="107">
        <v>0.004831607642730759</v>
      </c>
      <c r="D934" s="103" t="s">
        <v>374</v>
      </c>
      <c r="E934" s="103" t="b">
        <v>1</v>
      </c>
      <c r="F934" s="103" t="b">
        <v>0</v>
      </c>
      <c r="G934" s="103" t="b">
        <v>0</v>
      </c>
    </row>
    <row r="935" spans="1:7" ht="15">
      <c r="A935" s="105" t="s">
        <v>514</v>
      </c>
      <c r="B935" s="103">
        <v>5</v>
      </c>
      <c r="C935" s="107">
        <v>0.0014860021861238923</v>
      </c>
      <c r="D935" s="103" t="s">
        <v>374</v>
      </c>
      <c r="E935" s="103" t="b">
        <v>0</v>
      </c>
      <c r="F935" s="103" t="b">
        <v>0</v>
      </c>
      <c r="G935" s="103" t="b">
        <v>0</v>
      </c>
    </row>
    <row r="936" spans="1:7" ht="15">
      <c r="A936" s="105" t="s">
        <v>402</v>
      </c>
      <c r="B936" s="103">
        <v>5</v>
      </c>
      <c r="C936" s="107">
        <v>0.0027561709441997623</v>
      </c>
      <c r="D936" s="103" t="s">
        <v>374</v>
      </c>
      <c r="E936" s="103" t="b">
        <v>0</v>
      </c>
      <c r="F936" s="103" t="b">
        <v>0</v>
      </c>
      <c r="G936" s="103" t="b">
        <v>0</v>
      </c>
    </row>
    <row r="937" spans="1:7" ht="15">
      <c r="A937" s="105" t="s">
        <v>413</v>
      </c>
      <c r="B937" s="103">
        <v>5</v>
      </c>
      <c r="C937" s="107">
        <v>0.0014860021861238923</v>
      </c>
      <c r="D937" s="103" t="s">
        <v>374</v>
      </c>
      <c r="E937" s="103" t="b">
        <v>0</v>
      </c>
      <c r="F937" s="103" t="b">
        <v>0</v>
      </c>
      <c r="G937" s="103" t="b">
        <v>0</v>
      </c>
    </row>
    <row r="938" spans="1:7" ht="15">
      <c r="A938" s="105" t="s">
        <v>403</v>
      </c>
      <c r="B938" s="103">
        <v>5</v>
      </c>
      <c r="C938" s="107">
        <v>0.002013169851137816</v>
      </c>
      <c r="D938" s="103" t="s">
        <v>374</v>
      </c>
      <c r="E938" s="103" t="b">
        <v>0</v>
      </c>
      <c r="F938" s="103" t="b">
        <v>0</v>
      </c>
      <c r="G938" s="103" t="b">
        <v>0</v>
      </c>
    </row>
    <row r="939" spans="1:7" ht="15">
      <c r="A939" s="105" t="s">
        <v>551</v>
      </c>
      <c r="B939" s="103">
        <v>5</v>
      </c>
      <c r="C939" s="107">
        <v>0.002013169851137816</v>
      </c>
      <c r="D939" s="103" t="s">
        <v>374</v>
      </c>
      <c r="E939" s="103" t="b">
        <v>0</v>
      </c>
      <c r="F939" s="103" t="b">
        <v>0</v>
      </c>
      <c r="G939" s="103" t="b">
        <v>0</v>
      </c>
    </row>
    <row r="940" spans="1:7" ht="15">
      <c r="A940" s="105" t="s">
        <v>513</v>
      </c>
      <c r="B940" s="103">
        <v>5</v>
      </c>
      <c r="C940" s="107">
        <v>0.0027561709441997623</v>
      </c>
      <c r="D940" s="103" t="s">
        <v>374</v>
      </c>
      <c r="E940" s="103" t="b">
        <v>0</v>
      </c>
      <c r="F940" s="103" t="b">
        <v>0</v>
      </c>
      <c r="G940" s="103" t="b">
        <v>0</v>
      </c>
    </row>
    <row r="941" spans="1:7" ht="15">
      <c r="A941" s="105" t="s">
        <v>427</v>
      </c>
      <c r="B941" s="103">
        <v>5</v>
      </c>
      <c r="C941" s="107">
        <v>0.002013169851137816</v>
      </c>
      <c r="D941" s="103" t="s">
        <v>374</v>
      </c>
      <c r="E941" s="103" t="b">
        <v>0</v>
      </c>
      <c r="F941" s="103" t="b">
        <v>0</v>
      </c>
      <c r="G941" s="103" t="b">
        <v>0</v>
      </c>
    </row>
    <row r="942" spans="1:7" ht="15">
      <c r="A942" s="105" t="s">
        <v>552</v>
      </c>
      <c r="B942" s="103">
        <v>5</v>
      </c>
      <c r="C942" s="107">
        <v>0.002013169851137816</v>
      </c>
      <c r="D942" s="103" t="s">
        <v>374</v>
      </c>
      <c r="E942" s="103" t="b">
        <v>0</v>
      </c>
      <c r="F942" s="103" t="b">
        <v>0</v>
      </c>
      <c r="G942" s="103" t="b">
        <v>0</v>
      </c>
    </row>
    <row r="943" spans="1:7" ht="15">
      <c r="A943" s="105" t="s">
        <v>512</v>
      </c>
      <c r="B943" s="103">
        <v>5</v>
      </c>
      <c r="C943" s="107">
        <v>0.0027561709441997623</v>
      </c>
      <c r="D943" s="103" t="s">
        <v>374</v>
      </c>
      <c r="E943" s="103" t="b">
        <v>0</v>
      </c>
      <c r="F943" s="103" t="b">
        <v>0</v>
      </c>
      <c r="G943" s="103" t="b">
        <v>0</v>
      </c>
    </row>
    <row r="944" spans="1:7" ht="15">
      <c r="A944" s="105" t="s">
        <v>443</v>
      </c>
      <c r="B944" s="103">
        <v>5</v>
      </c>
      <c r="C944" s="107">
        <v>0.0027561709441997623</v>
      </c>
      <c r="D944" s="103" t="s">
        <v>374</v>
      </c>
      <c r="E944" s="103" t="b">
        <v>0</v>
      </c>
      <c r="F944" s="103" t="b">
        <v>0</v>
      </c>
      <c r="G944" s="103" t="b">
        <v>0</v>
      </c>
    </row>
    <row r="945" spans="1:7" ht="15">
      <c r="A945" s="105" t="s">
        <v>588</v>
      </c>
      <c r="B945" s="103">
        <v>4</v>
      </c>
      <c r="C945" s="107">
        <v>0.001610535880910253</v>
      </c>
      <c r="D945" s="103" t="s">
        <v>374</v>
      </c>
      <c r="E945" s="103" t="b">
        <v>0</v>
      </c>
      <c r="F945" s="103" t="b">
        <v>0</v>
      </c>
      <c r="G945" s="103" t="b">
        <v>0</v>
      </c>
    </row>
    <row r="946" spans="1:7" ht="15">
      <c r="A946" s="105" t="s">
        <v>539</v>
      </c>
      <c r="B946" s="103">
        <v>4</v>
      </c>
      <c r="C946" s="107">
        <v>0.00220493675535981</v>
      </c>
      <c r="D946" s="103" t="s">
        <v>374</v>
      </c>
      <c r="E946" s="103" t="b">
        <v>0</v>
      </c>
      <c r="F946" s="103" t="b">
        <v>1</v>
      </c>
      <c r="G946" s="103" t="b">
        <v>0</v>
      </c>
    </row>
    <row r="947" spans="1:7" ht="15">
      <c r="A947" s="105" t="s">
        <v>441</v>
      </c>
      <c r="B947" s="103">
        <v>4</v>
      </c>
      <c r="C947" s="107">
        <v>0.001188801748899114</v>
      </c>
      <c r="D947" s="103" t="s">
        <v>374</v>
      </c>
      <c r="E947" s="103" t="b">
        <v>0</v>
      </c>
      <c r="F947" s="103" t="b">
        <v>0</v>
      </c>
      <c r="G947" s="103" t="b">
        <v>0</v>
      </c>
    </row>
    <row r="948" spans="1:7" ht="15">
      <c r="A948" s="105" t="s">
        <v>527</v>
      </c>
      <c r="B948" s="103">
        <v>4</v>
      </c>
      <c r="C948" s="107">
        <v>0.003221071761820506</v>
      </c>
      <c r="D948" s="103" t="s">
        <v>374</v>
      </c>
      <c r="E948" s="103" t="b">
        <v>0</v>
      </c>
      <c r="F948" s="103" t="b">
        <v>0</v>
      </c>
      <c r="G948" s="103" t="b">
        <v>0</v>
      </c>
    </row>
    <row r="949" spans="1:7" ht="15">
      <c r="A949" s="105" t="s">
        <v>404</v>
      </c>
      <c r="B949" s="103">
        <v>4</v>
      </c>
      <c r="C949" s="107">
        <v>0.00220493675535981</v>
      </c>
      <c r="D949" s="103" t="s">
        <v>374</v>
      </c>
      <c r="E949" s="103" t="b">
        <v>0</v>
      </c>
      <c r="F949" s="103" t="b">
        <v>0</v>
      </c>
      <c r="G949" s="103" t="b">
        <v>0</v>
      </c>
    </row>
    <row r="950" spans="1:7" ht="15">
      <c r="A950" s="105" t="s">
        <v>436</v>
      </c>
      <c r="B950" s="103">
        <v>4</v>
      </c>
      <c r="C950" s="107">
        <v>0.00220493675535981</v>
      </c>
      <c r="D950" s="103" t="s">
        <v>374</v>
      </c>
      <c r="E950" s="103" t="b">
        <v>0</v>
      </c>
      <c r="F950" s="103" t="b">
        <v>0</v>
      </c>
      <c r="G950" s="103" t="b">
        <v>0</v>
      </c>
    </row>
    <row r="951" spans="1:7" ht="15">
      <c r="A951" s="105" t="s">
        <v>520</v>
      </c>
      <c r="B951" s="103">
        <v>4</v>
      </c>
      <c r="C951" s="107">
        <v>0.001610535880910253</v>
      </c>
      <c r="D951" s="103" t="s">
        <v>374</v>
      </c>
      <c r="E951" s="103" t="b">
        <v>0</v>
      </c>
      <c r="F951" s="103" t="b">
        <v>0</v>
      </c>
      <c r="G951" s="103" t="b">
        <v>0</v>
      </c>
    </row>
    <row r="952" spans="1:7" ht="15">
      <c r="A952" s="105" t="s">
        <v>608</v>
      </c>
      <c r="B952" s="103">
        <v>4</v>
      </c>
      <c r="C952" s="107">
        <v>0.00220493675535981</v>
      </c>
      <c r="D952" s="103" t="s">
        <v>374</v>
      </c>
      <c r="E952" s="103" t="b">
        <v>0</v>
      </c>
      <c r="F952" s="103" t="b">
        <v>0</v>
      </c>
      <c r="G952" s="103" t="b">
        <v>0</v>
      </c>
    </row>
    <row r="953" spans="1:7" ht="15">
      <c r="A953" s="105" t="s">
        <v>477</v>
      </c>
      <c r="B953" s="103">
        <v>4</v>
      </c>
      <c r="C953" s="107">
        <v>0.003221071761820506</v>
      </c>
      <c r="D953" s="103" t="s">
        <v>374</v>
      </c>
      <c r="E953" s="103" t="b">
        <v>0</v>
      </c>
      <c r="F953" s="103" t="b">
        <v>0</v>
      </c>
      <c r="G953" s="103" t="b">
        <v>0</v>
      </c>
    </row>
    <row r="954" spans="1:7" ht="15">
      <c r="A954" s="105" t="s">
        <v>479</v>
      </c>
      <c r="B954" s="103">
        <v>4</v>
      </c>
      <c r="C954" s="107">
        <v>0.001610535880910253</v>
      </c>
      <c r="D954" s="103" t="s">
        <v>374</v>
      </c>
      <c r="E954" s="103" t="b">
        <v>0</v>
      </c>
      <c r="F954" s="103" t="b">
        <v>0</v>
      </c>
      <c r="G954" s="103" t="b">
        <v>0</v>
      </c>
    </row>
    <row r="955" spans="1:7" ht="15">
      <c r="A955" s="105" t="s">
        <v>547</v>
      </c>
      <c r="B955" s="103">
        <v>4</v>
      </c>
      <c r="C955" s="107">
        <v>0.00220493675535981</v>
      </c>
      <c r="D955" s="103" t="s">
        <v>374</v>
      </c>
      <c r="E955" s="103" t="b">
        <v>0</v>
      </c>
      <c r="F955" s="103" t="b">
        <v>0</v>
      </c>
      <c r="G955" s="103" t="b">
        <v>0</v>
      </c>
    </row>
    <row r="956" spans="1:7" ht="15">
      <c r="A956" s="105" t="s">
        <v>607</v>
      </c>
      <c r="B956" s="103">
        <v>4</v>
      </c>
      <c r="C956" s="107">
        <v>0.003221071761820506</v>
      </c>
      <c r="D956" s="103" t="s">
        <v>374</v>
      </c>
      <c r="E956" s="103" t="b">
        <v>0</v>
      </c>
      <c r="F956" s="103" t="b">
        <v>0</v>
      </c>
      <c r="G956" s="103" t="b">
        <v>0</v>
      </c>
    </row>
    <row r="957" spans="1:7" ht="15">
      <c r="A957" s="105" t="s">
        <v>587</v>
      </c>
      <c r="B957" s="103">
        <v>3</v>
      </c>
      <c r="C957" s="107">
        <v>0.0012079019106826898</v>
      </c>
      <c r="D957" s="103" t="s">
        <v>374</v>
      </c>
      <c r="E957" s="103" t="b">
        <v>0</v>
      </c>
      <c r="F957" s="103" t="b">
        <v>0</v>
      </c>
      <c r="G957" s="103" t="b">
        <v>0</v>
      </c>
    </row>
    <row r="958" spans="1:7" ht="15">
      <c r="A958" s="105" t="s">
        <v>401</v>
      </c>
      <c r="B958" s="103">
        <v>3</v>
      </c>
      <c r="C958" s="107">
        <v>0.0012079019106826898</v>
      </c>
      <c r="D958" s="103" t="s">
        <v>374</v>
      </c>
      <c r="E958" s="103" t="b">
        <v>0</v>
      </c>
      <c r="F958" s="103" t="b">
        <v>0</v>
      </c>
      <c r="G958" s="103" t="b">
        <v>0</v>
      </c>
    </row>
    <row r="959" spans="1:7" ht="15">
      <c r="A959" s="105" t="s">
        <v>490</v>
      </c>
      <c r="B959" s="103">
        <v>3</v>
      </c>
      <c r="C959" s="107">
        <v>0.0024158038213653796</v>
      </c>
      <c r="D959" s="103" t="s">
        <v>374</v>
      </c>
      <c r="E959" s="103" t="b">
        <v>0</v>
      </c>
      <c r="F959" s="103" t="b">
        <v>0</v>
      </c>
      <c r="G959" s="103" t="b">
        <v>0</v>
      </c>
    </row>
    <row r="960" spans="1:7" ht="15">
      <c r="A960" s="105" t="s">
        <v>422</v>
      </c>
      <c r="B960" s="103">
        <v>3</v>
      </c>
      <c r="C960" s="107">
        <v>0.0016537025665198577</v>
      </c>
      <c r="D960" s="103" t="s">
        <v>374</v>
      </c>
      <c r="E960" s="103" t="b">
        <v>0</v>
      </c>
      <c r="F960" s="103" t="b">
        <v>0</v>
      </c>
      <c r="G960" s="103" t="b">
        <v>0</v>
      </c>
    </row>
    <row r="961" spans="1:7" ht="15">
      <c r="A961" s="105" t="s">
        <v>589</v>
      </c>
      <c r="B961" s="103">
        <v>3</v>
      </c>
      <c r="C961" s="107">
        <v>0.0016537025665198577</v>
      </c>
      <c r="D961" s="103" t="s">
        <v>374</v>
      </c>
      <c r="E961" s="103" t="b">
        <v>0</v>
      </c>
      <c r="F961" s="103" t="b">
        <v>0</v>
      </c>
      <c r="G961" s="103" t="b">
        <v>0</v>
      </c>
    </row>
    <row r="962" spans="1:7" ht="15">
      <c r="A962" s="105" t="s">
        <v>440</v>
      </c>
      <c r="B962" s="103">
        <v>3</v>
      </c>
      <c r="C962" s="107">
        <v>0.0016537025665198577</v>
      </c>
      <c r="D962" s="103" t="s">
        <v>374</v>
      </c>
      <c r="E962" s="103" t="b">
        <v>0</v>
      </c>
      <c r="F962" s="103" t="b">
        <v>0</v>
      </c>
      <c r="G962" s="103" t="b">
        <v>0</v>
      </c>
    </row>
    <row r="963" spans="1:7" ht="15">
      <c r="A963" s="105" t="s">
        <v>457</v>
      </c>
      <c r="B963" s="103">
        <v>3</v>
      </c>
      <c r="C963" s="107">
        <v>0.0012079019106826898</v>
      </c>
      <c r="D963" s="103" t="s">
        <v>374</v>
      </c>
      <c r="E963" s="103" t="b">
        <v>0</v>
      </c>
      <c r="F963" s="103" t="b">
        <v>0</v>
      </c>
      <c r="G963" s="103" t="b">
        <v>0</v>
      </c>
    </row>
    <row r="964" spans="1:7" ht="15">
      <c r="A964" s="105" t="s">
        <v>689</v>
      </c>
      <c r="B964" s="103">
        <v>3</v>
      </c>
      <c r="C964" s="107">
        <v>0.0016537025665198577</v>
      </c>
      <c r="D964" s="103" t="s">
        <v>374</v>
      </c>
      <c r="E964" s="103" t="b">
        <v>0</v>
      </c>
      <c r="F964" s="103" t="b">
        <v>0</v>
      </c>
      <c r="G964" s="103" t="b">
        <v>0</v>
      </c>
    </row>
    <row r="965" spans="1:7" ht="15">
      <c r="A965" s="105" t="s">
        <v>694</v>
      </c>
      <c r="B965" s="103">
        <v>3</v>
      </c>
      <c r="C965" s="107">
        <v>0.0024158038213653796</v>
      </c>
      <c r="D965" s="103" t="s">
        <v>374</v>
      </c>
      <c r="E965" s="103" t="b">
        <v>0</v>
      </c>
      <c r="F965" s="103" t="b">
        <v>0</v>
      </c>
      <c r="G965" s="103" t="b">
        <v>0</v>
      </c>
    </row>
    <row r="966" spans="1:7" ht="15">
      <c r="A966" s="105" t="s">
        <v>695</v>
      </c>
      <c r="B966" s="103">
        <v>3</v>
      </c>
      <c r="C966" s="107">
        <v>0.0024158038213653796</v>
      </c>
      <c r="D966" s="103" t="s">
        <v>374</v>
      </c>
      <c r="E966" s="103" t="b">
        <v>0</v>
      </c>
      <c r="F966" s="103" t="b">
        <v>0</v>
      </c>
      <c r="G966" s="103" t="b">
        <v>0</v>
      </c>
    </row>
    <row r="967" spans="1:7" ht="15">
      <c r="A967" s="105" t="s">
        <v>698</v>
      </c>
      <c r="B967" s="103">
        <v>3</v>
      </c>
      <c r="C967" s="107">
        <v>0.0016537025665198577</v>
      </c>
      <c r="D967" s="103" t="s">
        <v>374</v>
      </c>
      <c r="E967" s="103" t="b">
        <v>0</v>
      </c>
      <c r="F967" s="103" t="b">
        <v>0</v>
      </c>
      <c r="G967" s="103" t="b">
        <v>0</v>
      </c>
    </row>
    <row r="968" spans="1:7" ht="15">
      <c r="A968" s="105" t="s">
        <v>703</v>
      </c>
      <c r="B968" s="103">
        <v>3</v>
      </c>
      <c r="C968" s="107">
        <v>0.0016537025665198577</v>
      </c>
      <c r="D968" s="103" t="s">
        <v>374</v>
      </c>
      <c r="E968" s="103" t="b">
        <v>0</v>
      </c>
      <c r="F968" s="103" t="b">
        <v>0</v>
      </c>
      <c r="G968" s="103" t="b">
        <v>0</v>
      </c>
    </row>
    <row r="969" spans="1:7" ht="15">
      <c r="A969" s="105" t="s">
        <v>704</v>
      </c>
      <c r="B969" s="103">
        <v>3</v>
      </c>
      <c r="C969" s="107">
        <v>0.0024158038213653796</v>
      </c>
      <c r="D969" s="103" t="s">
        <v>374</v>
      </c>
      <c r="E969" s="103" t="b">
        <v>0</v>
      </c>
      <c r="F969" s="103" t="b">
        <v>0</v>
      </c>
      <c r="G969" s="103" t="b">
        <v>0</v>
      </c>
    </row>
    <row r="970" spans="1:7" ht="15">
      <c r="A970" s="105" t="s">
        <v>690</v>
      </c>
      <c r="B970" s="103">
        <v>3</v>
      </c>
      <c r="C970" s="107">
        <v>0.0016537025665198577</v>
      </c>
      <c r="D970" s="103" t="s">
        <v>374</v>
      </c>
      <c r="E970" s="103" t="b">
        <v>0</v>
      </c>
      <c r="F970" s="103" t="b">
        <v>0</v>
      </c>
      <c r="G970" s="103" t="b">
        <v>0</v>
      </c>
    </row>
    <row r="971" spans="1:7" ht="15">
      <c r="A971" s="105" t="s">
        <v>526</v>
      </c>
      <c r="B971" s="103">
        <v>3</v>
      </c>
      <c r="C971" s="107">
        <v>0.0016537025665198577</v>
      </c>
      <c r="D971" s="103" t="s">
        <v>374</v>
      </c>
      <c r="E971" s="103" t="b">
        <v>0</v>
      </c>
      <c r="F971" s="103" t="b">
        <v>0</v>
      </c>
      <c r="G971" s="103" t="b">
        <v>0</v>
      </c>
    </row>
    <row r="972" spans="1:7" ht="15">
      <c r="A972" s="105" t="s">
        <v>558</v>
      </c>
      <c r="B972" s="103">
        <v>3</v>
      </c>
      <c r="C972" s="107">
        <v>0.0012079019106826898</v>
      </c>
      <c r="D972" s="103" t="s">
        <v>374</v>
      </c>
      <c r="E972" s="103" t="b">
        <v>0</v>
      </c>
      <c r="F972" s="103" t="b">
        <v>0</v>
      </c>
      <c r="G972" s="103" t="b">
        <v>0</v>
      </c>
    </row>
    <row r="973" spans="1:7" ht="15">
      <c r="A973" s="105" t="s">
        <v>705</v>
      </c>
      <c r="B973" s="103">
        <v>3</v>
      </c>
      <c r="C973" s="107">
        <v>0.0024158038213653796</v>
      </c>
      <c r="D973" s="103" t="s">
        <v>374</v>
      </c>
      <c r="E973" s="103" t="b">
        <v>0</v>
      </c>
      <c r="F973" s="103" t="b">
        <v>0</v>
      </c>
      <c r="G973" s="103" t="b">
        <v>0</v>
      </c>
    </row>
    <row r="974" spans="1:7" ht="15">
      <c r="A974" s="105" t="s">
        <v>706</v>
      </c>
      <c r="B974" s="103">
        <v>3</v>
      </c>
      <c r="C974" s="107">
        <v>0.0016537025665198577</v>
      </c>
      <c r="D974" s="103" t="s">
        <v>374</v>
      </c>
      <c r="E974" s="103" t="b">
        <v>0</v>
      </c>
      <c r="F974" s="103" t="b">
        <v>0</v>
      </c>
      <c r="G974" s="103" t="b">
        <v>0</v>
      </c>
    </row>
    <row r="975" spans="1:7" ht="15">
      <c r="A975" s="105" t="s">
        <v>601</v>
      </c>
      <c r="B975" s="103">
        <v>3</v>
      </c>
      <c r="C975" s="107">
        <v>0.0016537025665198577</v>
      </c>
      <c r="D975" s="103" t="s">
        <v>374</v>
      </c>
      <c r="E975" s="103" t="b">
        <v>0</v>
      </c>
      <c r="F975" s="103" t="b">
        <v>0</v>
      </c>
      <c r="G975" s="103" t="b">
        <v>0</v>
      </c>
    </row>
    <row r="976" spans="1:7" ht="15">
      <c r="A976" s="105" t="s">
        <v>708</v>
      </c>
      <c r="B976" s="103">
        <v>3</v>
      </c>
      <c r="C976" s="107">
        <v>0.0016537025665198577</v>
      </c>
      <c r="D976" s="103" t="s">
        <v>374</v>
      </c>
      <c r="E976" s="103" t="b">
        <v>0</v>
      </c>
      <c r="F976" s="103" t="b">
        <v>0</v>
      </c>
      <c r="G976" s="103" t="b">
        <v>0</v>
      </c>
    </row>
    <row r="977" spans="1:7" ht="15">
      <c r="A977" s="105" t="s">
        <v>709</v>
      </c>
      <c r="B977" s="103">
        <v>3</v>
      </c>
      <c r="C977" s="107">
        <v>0.0016537025665198577</v>
      </c>
      <c r="D977" s="103" t="s">
        <v>374</v>
      </c>
      <c r="E977" s="103" t="b">
        <v>0</v>
      </c>
      <c r="F977" s="103" t="b">
        <v>0</v>
      </c>
      <c r="G977" s="103" t="b">
        <v>0</v>
      </c>
    </row>
    <row r="978" spans="1:7" ht="15">
      <c r="A978" s="105" t="s">
        <v>712</v>
      </c>
      <c r="B978" s="103">
        <v>3</v>
      </c>
      <c r="C978" s="107">
        <v>0.0016537025665198577</v>
      </c>
      <c r="D978" s="103" t="s">
        <v>374</v>
      </c>
      <c r="E978" s="103" t="b">
        <v>0</v>
      </c>
      <c r="F978" s="103" t="b">
        <v>0</v>
      </c>
      <c r="G978" s="103" t="b">
        <v>0</v>
      </c>
    </row>
    <row r="979" spans="1:7" ht="15">
      <c r="A979" s="105" t="s">
        <v>610</v>
      </c>
      <c r="B979" s="103">
        <v>3</v>
      </c>
      <c r="C979" s="107">
        <v>0.0016537025665198577</v>
      </c>
      <c r="D979" s="103" t="s">
        <v>374</v>
      </c>
      <c r="E979" s="103" t="b">
        <v>0</v>
      </c>
      <c r="F979" s="103" t="b">
        <v>0</v>
      </c>
      <c r="G979" s="103" t="b">
        <v>0</v>
      </c>
    </row>
    <row r="980" spans="1:7" ht="15">
      <c r="A980" s="105" t="s">
        <v>692</v>
      </c>
      <c r="B980" s="103">
        <v>3</v>
      </c>
      <c r="C980" s="107">
        <v>0.0012079019106826898</v>
      </c>
      <c r="D980" s="103" t="s">
        <v>374</v>
      </c>
      <c r="E980" s="103" t="b">
        <v>0</v>
      </c>
      <c r="F980" s="103" t="b">
        <v>0</v>
      </c>
      <c r="G980" s="103" t="b">
        <v>0</v>
      </c>
    </row>
    <row r="981" spans="1:7" ht="15">
      <c r="A981" s="105" t="s">
        <v>714</v>
      </c>
      <c r="B981" s="103">
        <v>3</v>
      </c>
      <c r="C981" s="107">
        <v>0.0012079019106826898</v>
      </c>
      <c r="D981" s="103" t="s">
        <v>374</v>
      </c>
      <c r="E981" s="103" t="b">
        <v>0</v>
      </c>
      <c r="F981" s="103" t="b">
        <v>0</v>
      </c>
      <c r="G981" s="103" t="b">
        <v>0</v>
      </c>
    </row>
    <row r="982" spans="1:7" ht="15">
      <c r="A982" s="105" t="s">
        <v>439</v>
      </c>
      <c r="B982" s="103">
        <v>3</v>
      </c>
      <c r="C982" s="107">
        <v>0.0024158038213653796</v>
      </c>
      <c r="D982" s="103" t="s">
        <v>374</v>
      </c>
      <c r="E982" s="103" t="b">
        <v>0</v>
      </c>
      <c r="F982" s="103" t="b">
        <v>0</v>
      </c>
      <c r="G982" s="103" t="b">
        <v>0</v>
      </c>
    </row>
    <row r="983" spans="1:7" ht="15">
      <c r="A983" s="105" t="s">
        <v>511</v>
      </c>
      <c r="B983" s="103">
        <v>3</v>
      </c>
      <c r="C983" s="107">
        <v>0.0012079019106826898</v>
      </c>
      <c r="D983" s="103" t="s">
        <v>374</v>
      </c>
      <c r="E983" s="103" t="b">
        <v>0</v>
      </c>
      <c r="F983" s="103" t="b">
        <v>0</v>
      </c>
      <c r="G983" s="103" t="b">
        <v>0</v>
      </c>
    </row>
    <row r="984" spans="1:7" ht="15">
      <c r="A984" s="105" t="s">
        <v>502</v>
      </c>
      <c r="B984" s="103">
        <v>3</v>
      </c>
      <c r="C984" s="107">
        <v>0.0016537025665198577</v>
      </c>
      <c r="D984" s="103" t="s">
        <v>374</v>
      </c>
      <c r="E984" s="103" t="b">
        <v>0</v>
      </c>
      <c r="F984" s="103" t="b">
        <v>0</v>
      </c>
      <c r="G984" s="103" t="b">
        <v>0</v>
      </c>
    </row>
    <row r="985" spans="1:7" ht="15">
      <c r="A985" s="105" t="s">
        <v>503</v>
      </c>
      <c r="B985" s="103">
        <v>3</v>
      </c>
      <c r="C985" s="107">
        <v>0.0016537025665198577</v>
      </c>
      <c r="D985" s="103" t="s">
        <v>374</v>
      </c>
      <c r="E985" s="103" t="b">
        <v>0</v>
      </c>
      <c r="F985" s="103" t="b">
        <v>0</v>
      </c>
      <c r="G985" s="103" t="b">
        <v>0</v>
      </c>
    </row>
    <row r="986" spans="1:7" ht="15">
      <c r="A986" s="105" t="s">
        <v>598</v>
      </c>
      <c r="B986" s="103">
        <v>3</v>
      </c>
      <c r="C986" s="107">
        <v>0.0016537025665198577</v>
      </c>
      <c r="D986" s="103" t="s">
        <v>374</v>
      </c>
      <c r="E986" s="103" t="b">
        <v>0</v>
      </c>
      <c r="F986" s="103" t="b">
        <v>0</v>
      </c>
      <c r="G986" s="103" t="b">
        <v>0</v>
      </c>
    </row>
    <row r="987" spans="1:7" ht="15">
      <c r="A987" s="105" t="s">
        <v>688</v>
      </c>
      <c r="B987" s="103">
        <v>3</v>
      </c>
      <c r="C987" s="107">
        <v>0.0024158038213653796</v>
      </c>
      <c r="D987" s="103" t="s">
        <v>374</v>
      </c>
      <c r="E987" s="103" t="b">
        <v>0</v>
      </c>
      <c r="F987" s="103" t="b">
        <v>0</v>
      </c>
      <c r="G987" s="103" t="b">
        <v>0</v>
      </c>
    </row>
    <row r="988" spans="1:7" ht="15">
      <c r="A988" s="105" t="s">
        <v>464</v>
      </c>
      <c r="B988" s="103">
        <v>3</v>
      </c>
      <c r="C988" s="107">
        <v>0.0024158038213653796</v>
      </c>
      <c r="D988" s="103" t="s">
        <v>374</v>
      </c>
      <c r="E988" s="103" t="b">
        <v>1</v>
      </c>
      <c r="F988" s="103" t="b">
        <v>0</v>
      </c>
      <c r="G988" s="103" t="b">
        <v>0</v>
      </c>
    </row>
    <row r="989" spans="1:7" ht="15">
      <c r="A989" s="105" t="s">
        <v>481</v>
      </c>
      <c r="B989" s="103">
        <v>3</v>
      </c>
      <c r="C989" s="107">
        <v>0.0016537025665198577</v>
      </c>
      <c r="D989" s="103" t="s">
        <v>374</v>
      </c>
      <c r="E989" s="103" t="b">
        <v>0</v>
      </c>
      <c r="F989" s="103" t="b">
        <v>0</v>
      </c>
      <c r="G989" s="103" t="b">
        <v>0</v>
      </c>
    </row>
    <row r="990" spans="1:7" ht="15">
      <c r="A990" s="105" t="s">
        <v>611</v>
      </c>
      <c r="B990" s="103">
        <v>3</v>
      </c>
      <c r="C990" s="107">
        <v>0.0024158038213653796</v>
      </c>
      <c r="D990" s="103" t="s">
        <v>374</v>
      </c>
      <c r="E990" s="103" t="b">
        <v>0</v>
      </c>
      <c r="F990" s="103" t="b">
        <v>1</v>
      </c>
      <c r="G990" s="103" t="b">
        <v>0</v>
      </c>
    </row>
    <row r="991" spans="1:7" ht="15">
      <c r="A991" s="105" t="s">
        <v>458</v>
      </c>
      <c r="B991" s="103">
        <v>3</v>
      </c>
      <c r="C991" s="107">
        <v>0.0024158038213653796</v>
      </c>
      <c r="D991" s="103" t="s">
        <v>374</v>
      </c>
      <c r="E991" s="103" t="b">
        <v>0</v>
      </c>
      <c r="F991" s="103" t="b">
        <v>0</v>
      </c>
      <c r="G991" s="103" t="b">
        <v>0</v>
      </c>
    </row>
    <row r="992" spans="1:7" ht="15">
      <c r="A992" s="105" t="s">
        <v>426</v>
      </c>
      <c r="B992" s="103">
        <v>2</v>
      </c>
      <c r="C992" s="107">
        <v>0.001610535880910253</v>
      </c>
      <c r="D992" s="103" t="s">
        <v>374</v>
      </c>
      <c r="E992" s="103" t="b">
        <v>0</v>
      </c>
      <c r="F992" s="103" t="b">
        <v>0</v>
      </c>
      <c r="G992" s="103" t="b">
        <v>0</v>
      </c>
    </row>
    <row r="993" spans="1:7" ht="15">
      <c r="A993" s="105" t="s">
        <v>655</v>
      </c>
      <c r="B993" s="103">
        <v>2</v>
      </c>
      <c r="C993" s="107">
        <v>0.001610535880910253</v>
      </c>
      <c r="D993" s="103" t="s">
        <v>374</v>
      </c>
      <c r="E993" s="103" t="b">
        <v>0</v>
      </c>
      <c r="F993" s="103" t="b">
        <v>0</v>
      </c>
      <c r="G993" s="103" t="b">
        <v>0</v>
      </c>
    </row>
    <row r="994" spans="1:7" ht="15">
      <c r="A994" s="105" t="s">
        <v>585</v>
      </c>
      <c r="B994" s="103">
        <v>2</v>
      </c>
      <c r="C994" s="107">
        <v>0.001610535880910253</v>
      </c>
      <c r="D994" s="103" t="s">
        <v>374</v>
      </c>
      <c r="E994" s="103" t="b">
        <v>0</v>
      </c>
      <c r="F994" s="103" t="b">
        <v>0</v>
      </c>
      <c r="G994" s="103" t="b">
        <v>0</v>
      </c>
    </row>
    <row r="995" spans="1:7" ht="15">
      <c r="A995" s="105" t="s">
        <v>469</v>
      </c>
      <c r="B995" s="103">
        <v>2</v>
      </c>
      <c r="C995" s="107">
        <v>0.001610535880910253</v>
      </c>
      <c r="D995" s="103" t="s">
        <v>374</v>
      </c>
      <c r="E995" s="103" t="b">
        <v>0</v>
      </c>
      <c r="F995" s="103" t="b">
        <v>0</v>
      </c>
      <c r="G995" s="103" t="b">
        <v>0</v>
      </c>
    </row>
    <row r="996" spans="1:7" ht="15">
      <c r="A996" s="105" t="s">
        <v>792</v>
      </c>
      <c r="B996" s="103">
        <v>2</v>
      </c>
      <c r="C996" s="107">
        <v>0.001102468377679905</v>
      </c>
      <c r="D996" s="103" t="s">
        <v>374</v>
      </c>
      <c r="E996" s="103" t="b">
        <v>0</v>
      </c>
      <c r="F996" s="103" t="b">
        <v>0</v>
      </c>
      <c r="G996" s="103" t="b">
        <v>0</v>
      </c>
    </row>
    <row r="997" spans="1:7" ht="15">
      <c r="A997" s="105" t="s">
        <v>793</v>
      </c>
      <c r="B997" s="103">
        <v>2</v>
      </c>
      <c r="C997" s="107">
        <v>0.001610535880910253</v>
      </c>
      <c r="D997" s="103" t="s">
        <v>374</v>
      </c>
      <c r="E997" s="103" t="b">
        <v>0</v>
      </c>
      <c r="F997" s="103" t="b">
        <v>0</v>
      </c>
      <c r="G997" s="103" t="b">
        <v>0</v>
      </c>
    </row>
    <row r="998" spans="1:7" ht="15">
      <c r="A998" s="105" t="s">
        <v>538</v>
      </c>
      <c r="B998" s="103">
        <v>2</v>
      </c>
      <c r="C998" s="107">
        <v>0.001102468377679905</v>
      </c>
      <c r="D998" s="103" t="s">
        <v>374</v>
      </c>
      <c r="E998" s="103" t="b">
        <v>0</v>
      </c>
      <c r="F998" s="103" t="b">
        <v>0</v>
      </c>
      <c r="G998" s="103" t="b">
        <v>0</v>
      </c>
    </row>
    <row r="999" spans="1:7" ht="15">
      <c r="A999" s="105" t="s">
        <v>795</v>
      </c>
      <c r="B999" s="103">
        <v>2</v>
      </c>
      <c r="C999" s="107">
        <v>0.001102468377679905</v>
      </c>
      <c r="D999" s="103" t="s">
        <v>374</v>
      </c>
      <c r="E999" s="103" t="b">
        <v>0</v>
      </c>
      <c r="F999" s="103" t="b">
        <v>0</v>
      </c>
      <c r="G999" s="103" t="b">
        <v>0</v>
      </c>
    </row>
    <row r="1000" spans="1:7" ht="15">
      <c r="A1000" s="105" t="s">
        <v>463</v>
      </c>
      <c r="B1000" s="103">
        <v>2</v>
      </c>
      <c r="C1000" s="107">
        <v>0.001102468377679905</v>
      </c>
      <c r="D1000" s="103" t="s">
        <v>374</v>
      </c>
      <c r="E1000" s="103" t="b">
        <v>0</v>
      </c>
      <c r="F1000" s="103" t="b">
        <v>0</v>
      </c>
      <c r="G1000" s="103" t="b">
        <v>0</v>
      </c>
    </row>
    <row r="1001" spans="1:7" ht="15">
      <c r="A1001" s="105" t="s">
        <v>656</v>
      </c>
      <c r="B1001" s="103">
        <v>2</v>
      </c>
      <c r="C1001" s="107">
        <v>0.001102468377679905</v>
      </c>
      <c r="D1001" s="103" t="s">
        <v>374</v>
      </c>
      <c r="E1001" s="103" t="b">
        <v>0</v>
      </c>
      <c r="F1001" s="103" t="b">
        <v>0</v>
      </c>
      <c r="G1001" s="103" t="b">
        <v>0</v>
      </c>
    </row>
    <row r="1002" spans="1:7" ht="15">
      <c r="A1002" s="105" t="s">
        <v>797</v>
      </c>
      <c r="B1002" s="103">
        <v>2</v>
      </c>
      <c r="C1002" s="107">
        <v>0.001610535880910253</v>
      </c>
      <c r="D1002" s="103" t="s">
        <v>374</v>
      </c>
      <c r="E1002" s="103" t="b">
        <v>0</v>
      </c>
      <c r="F1002" s="103" t="b">
        <v>0</v>
      </c>
      <c r="G1002" s="103" t="b">
        <v>0</v>
      </c>
    </row>
    <row r="1003" spans="1:7" ht="15">
      <c r="A1003" s="105" t="s">
        <v>486</v>
      </c>
      <c r="B1003" s="103">
        <v>2</v>
      </c>
      <c r="C1003" s="107">
        <v>0.001102468377679905</v>
      </c>
      <c r="D1003" s="103" t="s">
        <v>374</v>
      </c>
      <c r="E1003" s="103" t="b">
        <v>0</v>
      </c>
      <c r="F1003" s="103" t="b">
        <v>0</v>
      </c>
      <c r="G1003" s="103" t="b">
        <v>0</v>
      </c>
    </row>
    <row r="1004" spans="1:7" ht="15">
      <c r="A1004" s="105" t="s">
        <v>415</v>
      </c>
      <c r="B1004" s="103">
        <v>2</v>
      </c>
      <c r="C1004" s="107">
        <v>0.001102468377679905</v>
      </c>
      <c r="D1004" s="103" t="s">
        <v>374</v>
      </c>
      <c r="E1004" s="103" t="b">
        <v>0</v>
      </c>
      <c r="F1004" s="103" t="b">
        <v>0</v>
      </c>
      <c r="G1004" s="103" t="b">
        <v>0</v>
      </c>
    </row>
    <row r="1005" spans="1:7" ht="15">
      <c r="A1005" s="105" t="s">
        <v>657</v>
      </c>
      <c r="B1005" s="103">
        <v>2</v>
      </c>
      <c r="C1005" s="107">
        <v>0.001610535880910253</v>
      </c>
      <c r="D1005" s="103" t="s">
        <v>374</v>
      </c>
      <c r="E1005" s="103" t="b">
        <v>0</v>
      </c>
      <c r="F1005" s="103" t="b">
        <v>0</v>
      </c>
      <c r="G1005" s="103" t="b">
        <v>0</v>
      </c>
    </row>
    <row r="1006" spans="1:7" ht="15">
      <c r="A1006" s="105" t="s">
        <v>798</v>
      </c>
      <c r="B1006" s="103">
        <v>2</v>
      </c>
      <c r="C1006" s="107">
        <v>0.001610535880910253</v>
      </c>
      <c r="D1006" s="103" t="s">
        <v>374</v>
      </c>
      <c r="E1006" s="103" t="b">
        <v>0</v>
      </c>
      <c r="F1006" s="103" t="b">
        <v>0</v>
      </c>
      <c r="G1006" s="103" t="b">
        <v>0</v>
      </c>
    </row>
    <row r="1007" spans="1:7" ht="15">
      <c r="A1007" s="105" t="s">
        <v>658</v>
      </c>
      <c r="B1007" s="103">
        <v>2</v>
      </c>
      <c r="C1007" s="107">
        <v>0.001102468377679905</v>
      </c>
      <c r="D1007" s="103" t="s">
        <v>374</v>
      </c>
      <c r="E1007" s="103" t="b">
        <v>0</v>
      </c>
      <c r="F1007" s="103" t="b">
        <v>0</v>
      </c>
      <c r="G1007" s="103" t="b">
        <v>0</v>
      </c>
    </row>
    <row r="1008" spans="1:7" ht="15">
      <c r="A1008" s="105" t="s">
        <v>471</v>
      </c>
      <c r="B1008" s="103">
        <v>2</v>
      </c>
      <c r="C1008" s="107">
        <v>0.001610535880910253</v>
      </c>
      <c r="D1008" s="103" t="s">
        <v>374</v>
      </c>
      <c r="E1008" s="103" t="b">
        <v>0</v>
      </c>
      <c r="F1008" s="103" t="b">
        <v>0</v>
      </c>
      <c r="G1008" s="103" t="b">
        <v>0</v>
      </c>
    </row>
    <row r="1009" spans="1:7" ht="15">
      <c r="A1009" s="105" t="s">
        <v>590</v>
      </c>
      <c r="B1009" s="103">
        <v>2</v>
      </c>
      <c r="C1009" s="107">
        <v>0.001102468377679905</v>
      </c>
      <c r="D1009" s="103" t="s">
        <v>374</v>
      </c>
      <c r="E1009" s="103" t="b">
        <v>0</v>
      </c>
      <c r="F1009" s="103" t="b">
        <v>0</v>
      </c>
      <c r="G1009" s="103" t="b">
        <v>0</v>
      </c>
    </row>
    <row r="1010" spans="1:7" ht="15">
      <c r="A1010" s="105" t="s">
        <v>800</v>
      </c>
      <c r="B1010" s="103">
        <v>2</v>
      </c>
      <c r="C1010" s="107">
        <v>0.001102468377679905</v>
      </c>
      <c r="D1010" s="103" t="s">
        <v>374</v>
      </c>
      <c r="E1010" s="103" t="b">
        <v>0</v>
      </c>
      <c r="F1010" s="103" t="b">
        <v>0</v>
      </c>
      <c r="G1010" s="103" t="b">
        <v>0</v>
      </c>
    </row>
    <row r="1011" spans="1:7" ht="15">
      <c r="A1011" s="105" t="s">
        <v>438</v>
      </c>
      <c r="B1011" s="103">
        <v>2</v>
      </c>
      <c r="C1011" s="107">
        <v>0.001102468377679905</v>
      </c>
      <c r="D1011" s="103" t="s">
        <v>374</v>
      </c>
      <c r="E1011" s="103" t="b">
        <v>0</v>
      </c>
      <c r="F1011" s="103" t="b">
        <v>0</v>
      </c>
      <c r="G1011" s="103" t="b">
        <v>0</v>
      </c>
    </row>
    <row r="1012" spans="1:7" ht="15">
      <c r="A1012" s="105" t="s">
        <v>801</v>
      </c>
      <c r="B1012" s="103">
        <v>2</v>
      </c>
      <c r="C1012" s="107">
        <v>0.001102468377679905</v>
      </c>
      <c r="D1012" s="103" t="s">
        <v>374</v>
      </c>
      <c r="E1012" s="103" t="b">
        <v>0</v>
      </c>
      <c r="F1012" s="103" t="b">
        <v>0</v>
      </c>
      <c r="G1012" s="103" t="b">
        <v>0</v>
      </c>
    </row>
    <row r="1013" spans="1:7" ht="15">
      <c r="A1013" s="105" t="s">
        <v>540</v>
      </c>
      <c r="B1013" s="103">
        <v>2</v>
      </c>
      <c r="C1013" s="107">
        <v>0.001102468377679905</v>
      </c>
      <c r="D1013" s="103" t="s">
        <v>374</v>
      </c>
      <c r="E1013" s="103" t="b">
        <v>0</v>
      </c>
      <c r="F1013" s="103" t="b">
        <v>0</v>
      </c>
      <c r="G1013" s="103" t="b">
        <v>0</v>
      </c>
    </row>
    <row r="1014" spans="1:7" ht="15">
      <c r="A1014" s="105" t="s">
        <v>875</v>
      </c>
      <c r="B1014" s="103">
        <v>2</v>
      </c>
      <c r="C1014" s="107">
        <v>0.001102468377679905</v>
      </c>
      <c r="D1014" s="103" t="s">
        <v>374</v>
      </c>
      <c r="E1014" s="103" t="b">
        <v>0</v>
      </c>
      <c r="F1014" s="103" t="b">
        <v>0</v>
      </c>
      <c r="G1014" s="103" t="b">
        <v>0</v>
      </c>
    </row>
    <row r="1015" spans="1:7" ht="15">
      <c r="A1015" s="105" t="s">
        <v>876</v>
      </c>
      <c r="B1015" s="103">
        <v>2</v>
      </c>
      <c r="C1015" s="107">
        <v>0.001102468377679905</v>
      </c>
      <c r="D1015" s="103" t="s">
        <v>374</v>
      </c>
      <c r="E1015" s="103" t="b">
        <v>0</v>
      </c>
      <c r="F1015" s="103" t="b">
        <v>0</v>
      </c>
      <c r="G1015" s="103" t="b">
        <v>0</v>
      </c>
    </row>
    <row r="1016" spans="1:7" ht="15">
      <c r="A1016" s="105" t="s">
        <v>877</v>
      </c>
      <c r="B1016" s="103">
        <v>2</v>
      </c>
      <c r="C1016" s="107">
        <v>0.001610535880910253</v>
      </c>
      <c r="D1016" s="103" t="s">
        <v>374</v>
      </c>
      <c r="E1016" s="103" t="b">
        <v>0</v>
      </c>
      <c r="F1016" s="103" t="b">
        <v>0</v>
      </c>
      <c r="G1016" s="103" t="b">
        <v>0</v>
      </c>
    </row>
    <row r="1017" spans="1:7" ht="15">
      <c r="A1017" s="105" t="s">
        <v>878</v>
      </c>
      <c r="B1017" s="103">
        <v>2</v>
      </c>
      <c r="C1017" s="107">
        <v>0.001610535880910253</v>
      </c>
      <c r="D1017" s="103" t="s">
        <v>374</v>
      </c>
      <c r="E1017" s="103" t="b">
        <v>0</v>
      </c>
      <c r="F1017" s="103" t="b">
        <v>0</v>
      </c>
      <c r="G1017" s="103" t="b">
        <v>0</v>
      </c>
    </row>
    <row r="1018" spans="1:7" ht="15">
      <c r="A1018" s="105" t="s">
        <v>866</v>
      </c>
      <c r="B1018" s="103">
        <v>2</v>
      </c>
      <c r="C1018" s="107">
        <v>0.001102468377679905</v>
      </c>
      <c r="D1018" s="103" t="s">
        <v>374</v>
      </c>
      <c r="E1018" s="103" t="b">
        <v>0</v>
      </c>
      <c r="F1018" s="103" t="b">
        <v>0</v>
      </c>
      <c r="G1018" s="103" t="b">
        <v>0</v>
      </c>
    </row>
    <row r="1019" spans="1:7" ht="15">
      <c r="A1019" s="105" t="s">
        <v>880</v>
      </c>
      <c r="B1019" s="103">
        <v>2</v>
      </c>
      <c r="C1019" s="107">
        <v>0.001610535880910253</v>
      </c>
      <c r="D1019" s="103" t="s">
        <v>374</v>
      </c>
      <c r="E1019" s="103" t="b">
        <v>0</v>
      </c>
      <c r="F1019" s="103" t="b">
        <v>0</v>
      </c>
      <c r="G1019" s="103" t="b">
        <v>0</v>
      </c>
    </row>
    <row r="1020" spans="1:7" ht="15">
      <c r="A1020" s="105" t="s">
        <v>873</v>
      </c>
      <c r="B1020" s="103">
        <v>2</v>
      </c>
      <c r="C1020" s="107">
        <v>0.001102468377679905</v>
      </c>
      <c r="D1020" s="103" t="s">
        <v>374</v>
      </c>
      <c r="E1020" s="103" t="b">
        <v>0</v>
      </c>
      <c r="F1020" s="103" t="b">
        <v>0</v>
      </c>
      <c r="G1020" s="103" t="b">
        <v>0</v>
      </c>
    </row>
    <row r="1021" spans="1:7" ht="15">
      <c r="A1021" s="105" t="s">
        <v>881</v>
      </c>
      <c r="B1021" s="103">
        <v>2</v>
      </c>
      <c r="C1021" s="107">
        <v>0.001610535880910253</v>
      </c>
      <c r="D1021" s="103" t="s">
        <v>374</v>
      </c>
      <c r="E1021" s="103" t="b">
        <v>0</v>
      </c>
      <c r="F1021" s="103" t="b">
        <v>0</v>
      </c>
      <c r="G1021" s="103" t="b">
        <v>0</v>
      </c>
    </row>
    <row r="1022" spans="1:7" ht="15">
      <c r="A1022" s="105" t="s">
        <v>882</v>
      </c>
      <c r="B1022" s="103">
        <v>2</v>
      </c>
      <c r="C1022" s="107">
        <v>0.001610535880910253</v>
      </c>
      <c r="D1022" s="103" t="s">
        <v>374</v>
      </c>
      <c r="E1022" s="103" t="b">
        <v>0</v>
      </c>
      <c r="F1022" s="103" t="b">
        <v>0</v>
      </c>
      <c r="G1022" s="103" t="b">
        <v>0</v>
      </c>
    </row>
    <row r="1023" spans="1:7" ht="15">
      <c r="A1023" s="105" t="s">
        <v>883</v>
      </c>
      <c r="B1023" s="103">
        <v>2</v>
      </c>
      <c r="C1023" s="107">
        <v>0.001610535880910253</v>
      </c>
      <c r="D1023" s="103" t="s">
        <v>374</v>
      </c>
      <c r="E1023" s="103" t="b">
        <v>0</v>
      </c>
      <c r="F1023" s="103" t="b">
        <v>0</v>
      </c>
      <c r="G1023" s="103" t="b">
        <v>0</v>
      </c>
    </row>
    <row r="1024" spans="1:7" ht="15">
      <c r="A1024" s="105" t="s">
        <v>884</v>
      </c>
      <c r="B1024" s="103">
        <v>2</v>
      </c>
      <c r="C1024" s="107">
        <v>0.001610535880910253</v>
      </c>
      <c r="D1024" s="103" t="s">
        <v>374</v>
      </c>
      <c r="E1024" s="103" t="b">
        <v>0</v>
      </c>
      <c r="F1024" s="103" t="b">
        <v>0</v>
      </c>
      <c r="G1024" s="103" t="b">
        <v>0</v>
      </c>
    </row>
    <row r="1025" spans="1:7" ht="15">
      <c r="A1025" s="105" t="s">
        <v>872</v>
      </c>
      <c r="B1025" s="103">
        <v>2</v>
      </c>
      <c r="C1025" s="107">
        <v>0.001102468377679905</v>
      </c>
      <c r="D1025" s="103" t="s">
        <v>374</v>
      </c>
      <c r="E1025" s="103" t="b">
        <v>0</v>
      </c>
      <c r="F1025" s="103" t="b">
        <v>0</v>
      </c>
      <c r="G1025" s="103" t="b">
        <v>0</v>
      </c>
    </row>
    <row r="1026" spans="1:7" ht="15">
      <c r="A1026" s="105" t="s">
        <v>885</v>
      </c>
      <c r="B1026" s="103">
        <v>2</v>
      </c>
      <c r="C1026" s="107">
        <v>0.001610535880910253</v>
      </c>
      <c r="D1026" s="103" t="s">
        <v>374</v>
      </c>
      <c r="E1026" s="103" t="b">
        <v>0</v>
      </c>
      <c r="F1026" s="103" t="b">
        <v>1</v>
      </c>
      <c r="G1026" s="103" t="b">
        <v>0</v>
      </c>
    </row>
    <row r="1027" spans="1:7" ht="15">
      <c r="A1027" s="105" t="s">
        <v>691</v>
      </c>
      <c r="B1027" s="103">
        <v>2</v>
      </c>
      <c r="C1027" s="107">
        <v>0.001102468377679905</v>
      </c>
      <c r="D1027" s="103" t="s">
        <v>374</v>
      </c>
      <c r="E1027" s="103" t="b">
        <v>0</v>
      </c>
      <c r="F1027" s="103" t="b">
        <v>0</v>
      </c>
      <c r="G1027" s="103" t="b">
        <v>0</v>
      </c>
    </row>
    <row r="1028" spans="1:7" ht="15">
      <c r="A1028" s="105" t="s">
        <v>886</v>
      </c>
      <c r="B1028" s="103">
        <v>2</v>
      </c>
      <c r="C1028" s="107">
        <v>0.001610535880910253</v>
      </c>
      <c r="D1028" s="103" t="s">
        <v>374</v>
      </c>
      <c r="E1028" s="103" t="b">
        <v>0</v>
      </c>
      <c r="F1028" s="103" t="b">
        <v>0</v>
      </c>
      <c r="G1028" s="103" t="b">
        <v>0</v>
      </c>
    </row>
    <row r="1029" spans="1:7" ht="15">
      <c r="A1029" s="105" t="s">
        <v>568</v>
      </c>
      <c r="B1029" s="103">
        <v>2</v>
      </c>
      <c r="C1029" s="107">
        <v>0.001610535880910253</v>
      </c>
      <c r="D1029" s="103" t="s">
        <v>374</v>
      </c>
      <c r="E1029" s="103" t="b">
        <v>0</v>
      </c>
      <c r="F1029" s="103" t="b">
        <v>0</v>
      </c>
      <c r="G1029" s="103" t="b">
        <v>0</v>
      </c>
    </row>
    <row r="1030" spans="1:7" ht="15">
      <c r="A1030" s="105" t="s">
        <v>887</v>
      </c>
      <c r="B1030" s="103">
        <v>2</v>
      </c>
      <c r="C1030" s="107">
        <v>0.001102468377679905</v>
      </c>
      <c r="D1030" s="103" t="s">
        <v>374</v>
      </c>
      <c r="E1030" s="103" t="b">
        <v>0</v>
      </c>
      <c r="F1030" s="103" t="b">
        <v>0</v>
      </c>
      <c r="G1030" s="103" t="b">
        <v>0</v>
      </c>
    </row>
    <row r="1031" spans="1:7" ht="15">
      <c r="A1031" s="105" t="s">
        <v>890</v>
      </c>
      <c r="B1031" s="103">
        <v>2</v>
      </c>
      <c r="C1031" s="107">
        <v>0.001610535880910253</v>
      </c>
      <c r="D1031" s="103" t="s">
        <v>374</v>
      </c>
      <c r="E1031" s="103" t="b">
        <v>0</v>
      </c>
      <c r="F1031" s="103" t="b">
        <v>0</v>
      </c>
      <c r="G1031" s="103" t="b">
        <v>0</v>
      </c>
    </row>
    <row r="1032" spans="1:7" ht="15">
      <c r="A1032" s="105" t="s">
        <v>674</v>
      </c>
      <c r="B1032" s="103">
        <v>2</v>
      </c>
      <c r="C1032" s="107">
        <v>0.001102468377679905</v>
      </c>
      <c r="D1032" s="103" t="s">
        <v>374</v>
      </c>
      <c r="E1032" s="103" t="b">
        <v>0</v>
      </c>
      <c r="F1032" s="103" t="b">
        <v>0</v>
      </c>
      <c r="G1032" s="103" t="b">
        <v>0</v>
      </c>
    </row>
    <row r="1033" spans="1:7" ht="15">
      <c r="A1033" s="105" t="s">
        <v>892</v>
      </c>
      <c r="B1033" s="103">
        <v>2</v>
      </c>
      <c r="C1033" s="107">
        <v>0.001610535880910253</v>
      </c>
      <c r="D1033" s="103" t="s">
        <v>374</v>
      </c>
      <c r="E1033" s="103" t="b">
        <v>1</v>
      </c>
      <c r="F1033" s="103" t="b">
        <v>0</v>
      </c>
      <c r="G1033" s="103" t="b">
        <v>0</v>
      </c>
    </row>
    <row r="1034" spans="1:7" ht="15">
      <c r="A1034" s="105" t="s">
        <v>542</v>
      </c>
      <c r="B1034" s="103">
        <v>2</v>
      </c>
      <c r="C1034" s="107">
        <v>0.001102468377679905</v>
      </c>
      <c r="D1034" s="103" t="s">
        <v>374</v>
      </c>
      <c r="E1034" s="103" t="b">
        <v>1</v>
      </c>
      <c r="F1034" s="103" t="b">
        <v>0</v>
      </c>
      <c r="G1034" s="103" t="b">
        <v>0</v>
      </c>
    </row>
    <row r="1035" spans="1:7" ht="15">
      <c r="A1035" s="105" t="s">
        <v>893</v>
      </c>
      <c r="B1035" s="103">
        <v>2</v>
      </c>
      <c r="C1035" s="107">
        <v>0.001102468377679905</v>
      </c>
      <c r="D1035" s="103" t="s">
        <v>374</v>
      </c>
      <c r="E1035" s="103" t="b">
        <v>0</v>
      </c>
      <c r="F1035" s="103" t="b">
        <v>0</v>
      </c>
      <c r="G1035" s="103" t="b">
        <v>0</v>
      </c>
    </row>
    <row r="1036" spans="1:7" ht="15">
      <c r="A1036" s="105" t="s">
        <v>699</v>
      </c>
      <c r="B1036" s="103">
        <v>2</v>
      </c>
      <c r="C1036" s="107">
        <v>0.001102468377679905</v>
      </c>
      <c r="D1036" s="103" t="s">
        <v>374</v>
      </c>
      <c r="E1036" s="103" t="b">
        <v>0</v>
      </c>
      <c r="F1036" s="103" t="b">
        <v>0</v>
      </c>
      <c r="G1036" s="103" t="b">
        <v>0</v>
      </c>
    </row>
    <row r="1037" spans="1:7" ht="15">
      <c r="A1037" s="105" t="s">
        <v>700</v>
      </c>
      <c r="B1037" s="103">
        <v>2</v>
      </c>
      <c r="C1037" s="107">
        <v>0.001610535880910253</v>
      </c>
      <c r="D1037" s="103" t="s">
        <v>374</v>
      </c>
      <c r="E1037" s="103" t="b">
        <v>1</v>
      </c>
      <c r="F1037" s="103" t="b">
        <v>0</v>
      </c>
      <c r="G1037" s="103" t="b">
        <v>0</v>
      </c>
    </row>
    <row r="1038" spans="1:7" ht="15">
      <c r="A1038" s="105" t="s">
        <v>702</v>
      </c>
      <c r="B1038" s="103">
        <v>2</v>
      </c>
      <c r="C1038" s="107">
        <v>0.001102468377679905</v>
      </c>
      <c r="D1038" s="103" t="s">
        <v>374</v>
      </c>
      <c r="E1038" s="103" t="b">
        <v>0</v>
      </c>
      <c r="F1038" s="103" t="b">
        <v>0</v>
      </c>
      <c r="G1038" s="103" t="b">
        <v>0</v>
      </c>
    </row>
    <row r="1039" spans="1:7" ht="15">
      <c r="A1039" s="105" t="s">
        <v>894</v>
      </c>
      <c r="B1039" s="103">
        <v>2</v>
      </c>
      <c r="C1039" s="107">
        <v>0.001102468377679905</v>
      </c>
      <c r="D1039" s="103" t="s">
        <v>374</v>
      </c>
      <c r="E1039" s="103" t="b">
        <v>0</v>
      </c>
      <c r="F1039" s="103" t="b">
        <v>0</v>
      </c>
      <c r="G1039" s="103" t="b">
        <v>0</v>
      </c>
    </row>
    <row r="1040" spans="1:7" ht="15">
      <c r="A1040" s="105" t="s">
        <v>895</v>
      </c>
      <c r="B1040" s="103">
        <v>2</v>
      </c>
      <c r="C1040" s="107">
        <v>0.001610535880910253</v>
      </c>
      <c r="D1040" s="103" t="s">
        <v>374</v>
      </c>
      <c r="E1040" s="103" t="b">
        <v>0</v>
      </c>
      <c r="F1040" s="103" t="b">
        <v>0</v>
      </c>
      <c r="G1040" s="103" t="b">
        <v>0</v>
      </c>
    </row>
    <row r="1041" spans="1:7" ht="15">
      <c r="A1041" s="105" t="s">
        <v>896</v>
      </c>
      <c r="B1041" s="103">
        <v>2</v>
      </c>
      <c r="C1041" s="107">
        <v>0.001102468377679905</v>
      </c>
      <c r="D1041" s="103" t="s">
        <v>374</v>
      </c>
      <c r="E1041" s="103" t="b">
        <v>0</v>
      </c>
      <c r="F1041" s="103" t="b">
        <v>0</v>
      </c>
      <c r="G1041" s="103" t="b">
        <v>0</v>
      </c>
    </row>
    <row r="1042" spans="1:7" ht="15">
      <c r="A1042" s="105" t="s">
        <v>553</v>
      </c>
      <c r="B1042" s="103">
        <v>2</v>
      </c>
      <c r="C1042" s="107">
        <v>0.001610535880910253</v>
      </c>
      <c r="D1042" s="103" t="s">
        <v>374</v>
      </c>
      <c r="E1042" s="103" t="b">
        <v>0</v>
      </c>
      <c r="F1042" s="103" t="b">
        <v>0</v>
      </c>
      <c r="G1042" s="103" t="b">
        <v>0</v>
      </c>
    </row>
    <row r="1043" spans="1:7" ht="15">
      <c r="A1043" s="105" t="s">
        <v>562</v>
      </c>
      <c r="B1043" s="103">
        <v>2</v>
      </c>
      <c r="C1043" s="107">
        <v>0.001102468377679905</v>
      </c>
      <c r="D1043" s="103" t="s">
        <v>374</v>
      </c>
      <c r="E1043" s="103" t="b">
        <v>0</v>
      </c>
      <c r="F1043" s="103" t="b">
        <v>0</v>
      </c>
      <c r="G1043" s="103" t="b">
        <v>0</v>
      </c>
    </row>
    <row r="1044" spans="1:7" ht="15">
      <c r="A1044" s="105" t="s">
        <v>898</v>
      </c>
      <c r="B1044" s="103">
        <v>2</v>
      </c>
      <c r="C1044" s="107">
        <v>0.001102468377679905</v>
      </c>
      <c r="D1044" s="103" t="s">
        <v>374</v>
      </c>
      <c r="E1044" s="103" t="b">
        <v>0</v>
      </c>
      <c r="F1044" s="103" t="b">
        <v>0</v>
      </c>
      <c r="G1044" s="103" t="b">
        <v>0</v>
      </c>
    </row>
    <row r="1045" spans="1:7" ht="15">
      <c r="A1045" s="105" t="s">
        <v>466</v>
      </c>
      <c r="B1045" s="103">
        <v>2</v>
      </c>
      <c r="C1045" s="107">
        <v>0.001102468377679905</v>
      </c>
      <c r="D1045" s="103" t="s">
        <v>374</v>
      </c>
      <c r="E1045" s="103" t="b">
        <v>0</v>
      </c>
      <c r="F1045" s="103" t="b">
        <v>0</v>
      </c>
      <c r="G1045" s="103" t="b">
        <v>0</v>
      </c>
    </row>
    <row r="1046" spans="1:7" ht="15">
      <c r="A1046" s="105" t="s">
        <v>518</v>
      </c>
      <c r="B1046" s="103">
        <v>2</v>
      </c>
      <c r="C1046" s="107">
        <v>0.001102468377679905</v>
      </c>
      <c r="D1046" s="103" t="s">
        <v>374</v>
      </c>
      <c r="E1046" s="103" t="b">
        <v>0</v>
      </c>
      <c r="F1046" s="103" t="b">
        <v>0</v>
      </c>
      <c r="G1046" s="103" t="b">
        <v>0</v>
      </c>
    </row>
    <row r="1047" spans="1:7" ht="15">
      <c r="A1047" s="105" t="s">
        <v>523</v>
      </c>
      <c r="B1047" s="103">
        <v>2</v>
      </c>
      <c r="C1047" s="107">
        <v>0.001102468377679905</v>
      </c>
      <c r="D1047" s="103" t="s">
        <v>374</v>
      </c>
      <c r="E1047" s="103" t="b">
        <v>0</v>
      </c>
      <c r="F1047" s="103" t="b">
        <v>0</v>
      </c>
      <c r="G1047" s="103" t="b">
        <v>0</v>
      </c>
    </row>
    <row r="1048" spans="1:7" ht="15">
      <c r="A1048" s="105" t="s">
        <v>634</v>
      </c>
      <c r="B1048" s="103">
        <v>2</v>
      </c>
      <c r="C1048" s="107">
        <v>0.001610535880910253</v>
      </c>
      <c r="D1048" s="103" t="s">
        <v>374</v>
      </c>
      <c r="E1048" s="103" t="b">
        <v>0</v>
      </c>
      <c r="F1048" s="103" t="b">
        <v>0</v>
      </c>
      <c r="G1048" s="103" t="b">
        <v>0</v>
      </c>
    </row>
    <row r="1049" spans="1:7" ht="15">
      <c r="A1049" s="105" t="s">
        <v>902</v>
      </c>
      <c r="B1049" s="103">
        <v>2</v>
      </c>
      <c r="C1049" s="107">
        <v>0.001102468377679905</v>
      </c>
      <c r="D1049" s="103" t="s">
        <v>374</v>
      </c>
      <c r="E1049" s="103" t="b">
        <v>0</v>
      </c>
      <c r="F1049" s="103" t="b">
        <v>1</v>
      </c>
      <c r="G1049" s="103" t="b">
        <v>0</v>
      </c>
    </row>
    <row r="1050" spans="1:7" ht="15">
      <c r="A1050" s="105" t="s">
        <v>555</v>
      </c>
      <c r="B1050" s="103">
        <v>2</v>
      </c>
      <c r="C1050" s="107">
        <v>0.001102468377679905</v>
      </c>
      <c r="D1050" s="103" t="s">
        <v>374</v>
      </c>
      <c r="E1050" s="103" t="b">
        <v>0</v>
      </c>
      <c r="F1050" s="103" t="b">
        <v>0</v>
      </c>
      <c r="G1050" s="103" t="b">
        <v>0</v>
      </c>
    </row>
    <row r="1051" spans="1:7" ht="15">
      <c r="A1051" s="105" t="s">
        <v>865</v>
      </c>
      <c r="B1051" s="103">
        <v>2</v>
      </c>
      <c r="C1051" s="107">
        <v>0.001102468377679905</v>
      </c>
      <c r="D1051" s="103" t="s">
        <v>374</v>
      </c>
      <c r="E1051" s="103" t="b">
        <v>0</v>
      </c>
      <c r="F1051" s="103" t="b">
        <v>0</v>
      </c>
      <c r="G1051" s="103" t="b">
        <v>0</v>
      </c>
    </row>
    <row r="1052" spans="1:7" ht="15">
      <c r="A1052" s="105" t="s">
        <v>861</v>
      </c>
      <c r="B1052" s="103">
        <v>2</v>
      </c>
      <c r="C1052" s="107">
        <v>0.001102468377679905</v>
      </c>
      <c r="D1052" s="103" t="s">
        <v>374</v>
      </c>
      <c r="E1052" s="103" t="b">
        <v>0</v>
      </c>
      <c r="F1052" s="103" t="b">
        <v>0</v>
      </c>
      <c r="G1052" s="103" t="b">
        <v>0</v>
      </c>
    </row>
    <row r="1053" spans="1:7" ht="15">
      <c r="A1053" s="105" t="s">
        <v>906</v>
      </c>
      <c r="B1053" s="103">
        <v>2</v>
      </c>
      <c r="C1053" s="107">
        <v>0.001102468377679905</v>
      </c>
      <c r="D1053" s="103" t="s">
        <v>374</v>
      </c>
      <c r="E1053" s="103" t="b">
        <v>0</v>
      </c>
      <c r="F1053" s="103" t="b">
        <v>1</v>
      </c>
      <c r="G1053" s="103" t="b">
        <v>0</v>
      </c>
    </row>
    <row r="1054" spans="1:7" ht="15">
      <c r="A1054" s="105" t="s">
        <v>437</v>
      </c>
      <c r="B1054" s="103">
        <v>2</v>
      </c>
      <c r="C1054" s="107">
        <v>0.001102468377679905</v>
      </c>
      <c r="D1054" s="103" t="s">
        <v>374</v>
      </c>
      <c r="E1054" s="103" t="b">
        <v>0</v>
      </c>
      <c r="F1054" s="103" t="b">
        <v>0</v>
      </c>
      <c r="G1054" s="103" t="b">
        <v>0</v>
      </c>
    </row>
    <row r="1055" spans="1:7" ht="15">
      <c r="A1055" s="105" t="s">
        <v>907</v>
      </c>
      <c r="B1055" s="103">
        <v>2</v>
      </c>
      <c r="C1055" s="107">
        <v>0.001102468377679905</v>
      </c>
      <c r="D1055" s="103" t="s">
        <v>374</v>
      </c>
      <c r="E1055" s="103" t="b">
        <v>0</v>
      </c>
      <c r="F1055" s="103" t="b">
        <v>0</v>
      </c>
      <c r="G1055" s="103" t="b">
        <v>0</v>
      </c>
    </row>
    <row r="1056" spans="1:7" ht="15">
      <c r="A1056" s="105" t="s">
        <v>550</v>
      </c>
      <c r="B1056" s="103">
        <v>2</v>
      </c>
      <c r="C1056" s="107">
        <v>0.001610535880910253</v>
      </c>
      <c r="D1056" s="103" t="s">
        <v>374</v>
      </c>
      <c r="E1056" s="103" t="b">
        <v>0</v>
      </c>
      <c r="F1056" s="103" t="b">
        <v>0</v>
      </c>
      <c r="G1056" s="103" t="b">
        <v>0</v>
      </c>
    </row>
    <row r="1057" spans="1:7" ht="15">
      <c r="A1057" s="105" t="s">
        <v>908</v>
      </c>
      <c r="B1057" s="103">
        <v>2</v>
      </c>
      <c r="C1057" s="107">
        <v>0.001102468377679905</v>
      </c>
      <c r="D1057" s="103" t="s">
        <v>374</v>
      </c>
      <c r="E1057" s="103" t="b">
        <v>0</v>
      </c>
      <c r="F1057" s="103" t="b">
        <v>0</v>
      </c>
      <c r="G1057" s="103" t="b">
        <v>0</v>
      </c>
    </row>
    <row r="1058" spans="1:7" ht="15">
      <c r="A1058" s="105" t="s">
        <v>609</v>
      </c>
      <c r="B1058" s="103">
        <v>2</v>
      </c>
      <c r="C1058" s="107">
        <v>0.001102468377679905</v>
      </c>
      <c r="D1058" s="103" t="s">
        <v>374</v>
      </c>
      <c r="E1058" s="103" t="b">
        <v>0</v>
      </c>
      <c r="F1058" s="103" t="b">
        <v>0</v>
      </c>
      <c r="G1058" s="103" t="b">
        <v>0</v>
      </c>
    </row>
    <row r="1059" spans="1:7" ht="15">
      <c r="A1059" s="105" t="s">
        <v>909</v>
      </c>
      <c r="B1059" s="103">
        <v>2</v>
      </c>
      <c r="C1059" s="107">
        <v>0.001102468377679905</v>
      </c>
      <c r="D1059" s="103" t="s">
        <v>374</v>
      </c>
      <c r="E1059" s="103" t="b">
        <v>0</v>
      </c>
      <c r="F1059" s="103" t="b">
        <v>0</v>
      </c>
      <c r="G1059" s="103" t="b">
        <v>0</v>
      </c>
    </row>
    <row r="1060" spans="1:7" ht="15">
      <c r="A1060" s="105" t="s">
        <v>565</v>
      </c>
      <c r="B1060" s="103">
        <v>2</v>
      </c>
      <c r="C1060" s="107">
        <v>0.001610535880910253</v>
      </c>
      <c r="D1060" s="103" t="s">
        <v>374</v>
      </c>
      <c r="E1060" s="103" t="b">
        <v>0</v>
      </c>
      <c r="F1060" s="103" t="b">
        <v>0</v>
      </c>
      <c r="G1060" s="103" t="b">
        <v>0</v>
      </c>
    </row>
    <row r="1061" spans="1:7" ht="15">
      <c r="A1061" s="105" t="s">
        <v>910</v>
      </c>
      <c r="B1061" s="103">
        <v>2</v>
      </c>
      <c r="C1061" s="107">
        <v>0.001102468377679905</v>
      </c>
      <c r="D1061" s="103" t="s">
        <v>374</v>
      </c>
      <c r="E1061" s="103" t="b">
        <v>0</v>
      </c>
      <c r="F1061" s="103" t="b">
        <v>0</v>
      </c>
      <c r="G1061" s="103" t="b">
        <v>0</v>
      </c>
    </row>
    <row r="1062" spans="1:7" ht="15">
      <c r="A1062" s="105" t="s">
        <v>685</v>
      </c>
      <c r="B1062" s="103">
        <v>2</v>
      </c>
      <c r="C1062" s="107">
        <v>0.001102468377679905</v>
      </c>
      <c r="D1062" s="103" t="s">
        <v>374</v>
      </c>
      <c r="E1062" s="103" t="b">
        <v>0</v>
      </c>
      <c r="F1062" s="103" t="b">
        <v>0</v>
      </c>
      <c r="G1062" s="103" t="b">
        <v>0</v>
      </c>
    </row>
    <row r="1063" spans="1:7" ht="15">
      <c r="A1063" s="105" t="s">
        <v>911</v>
      </c>
      <c r="B1063" s="103">
        <v>2</v>
      </c>
      <c r="C1063" s="107">
        <v>0.001102468377679905</v>
      </c>
      <c r="D1063" s="103" t="s">
        <v>374</v>
      </c>
      <c r="E1063" s="103" t="b">
        <v>0</v>
      </c>
      <c r="F1063" s="103" t="b">
        <v>0</v>
      </c>
      <c r="G1063" s="103" t="b">
        <v>0</v>
      </c>
    </row>
    <row r="1064" spans="1:7" ht="15">
      <c r="A1064" s="105" t="s">
        <v>912</v>
      </c>
      <c r="B1064" s="103">
        <v>2</v>
      </c>
      <c r="C1064" s="107">
        <v>0.001102468377679905</v>
      </c>
      <c r="D1064" s="103" t="s">
        <v>374</v>
      </c>
      <c r="E1064" s="103" t="b">
        <v>0</v>
      </c>
      <c r="F1064" s="103" t="b">
        <v>0</v>
      </c>
      <c r="G1064" s="103" t="b">
        <v>0</v>
      </c>
    </row>
    <row r="1065" spans="1:7" ht="15">
      <c r="A1065" s="105" t="s">
        <v>710</v>
      </c>
      <c r="B1065" s="103">
        <v>2</v>
      </c>
      <c r="C1065" s="107">
        <v>0.001102468377679905</v>
      </c>
      <c r="D1065" s="103" t="s">
        <v>374</v>
      </c>
      <c r="E1065" s="103" t="b">
        <v>0</v>
      </c>
      <c r="F1065" s="103" t="b">
        <v>0</v>
      </c>
      <c r="G1065" s="103" t="b">
        <v>0</v>
      </c>
    </row>
    <row r="1066" spans="1:7" ht="15">
      <c r="A1066" s="105" t="s">
        <v>915</v>
      </c>
      <c r="B1066" s="103">
        <v>2</v>
      </c>
      <c r="C1066" s="107">
        <v>0.001102468377679905</v>
      </c>
      <c r="D1066" s="103" t="s">
        <v>374</v>
      </c>
      <c r="E1066" s="103" t="b">
        <v>0</v>
      </c>
      <c r="F1066" s="103" t="b">
        <v>0</v>
      </c>
      <c r="G1066" s="103" t="b">
        <v>0</v>
      </c>
    </row>
    <row r="1067" spans="1:7" ht="15">
      <c r="A1067" s="105" t="s">
        <v>916</v>
      </c>
      <c r="B1067" s="103">
        <v>2</v>
      </c>
      <c r="C1067" s="107">
        <v>0.001102468377679905</v>
      </c>
      <c r="D1067" s="103" t="s">
        <v>374</v>
      </c>
      <c r="E1067" s="103" t="b">
        <v>0</v>
      </c>
      <c r="F1067" s="103" t="b">
        <v>0</v>
      </c>
      <c r="G1067" s="103" t="b">
        <v>0</v>
      </c>
    </row>
    <row r="1068" spans="1:7" ht="15">
      <c r="A1068" s="105" t="s">
        <v>918</v>
      </c>
      <c r="B1068" s="103">
        <v>2</v>
      </c>
      <c r="C1068" s="107">
        <v>0.001102468377679905</v>
      </c>
      <c r="D1068" s="103" t="s">
        <v>374</v>
      </c>
      <c r="E1068" s="103" t="b">
        <v>0</v>
      </c>
      <c r="F1068" s="103" t="b">
        <v>0</v>
      </c>
      <c r="G1068" s="103" t="b">
        <v>0</v>
      </c>
    </row>
    <row r="1069" spans="1:7" ht="15">
      <c r="A1069" s="105" t="s">
        <v>713</v>
      </c>
      <c r="B1069" s="103">
        <v>2</v>
      </c>
      <c r="C1069" s="107">
        <v>0.001102468377679905</v>
      </c>
      <c r="D1069" s="103" t="s">
        <v>374</v>
      </c>
      <c r="E1069" s="103" t="b">
        <v>0</v>
      </c>
      <c r="F1069" s="103" t="b">
        <v>0</v>
      </c>
      <c r="G1069" s="103" t="b">
        <v>0</v>
      </c>
    </row>
    <row r="1070" spans="1:7" ht="15">
      <c r="A1070" s="105" t="s">
        <v>862</v>
      </c>
      <c r="B1070" s="103">
        <v>2</v>
      </c>
      <c r="C1070" s="107">
        <v>0.001102468377679905</v>
      </c>
      <c r="D1070" s="103" t="s">
        <v>374</v>
      </c>
      <c r="E1070" s="103" t="b">
        <v>0</v>
      </c>
      <c r="F1070" s="103" t="b">
        <v>0</v>
      </c>
      <c r="G1070" s="103" t="b">
        <v>0</v>
      </c>
    </row>
    <row r="1071" spans="1:7" ht="15">
      <c r="A1071" s="105" t="s">
        <v>998</v>
      </c>
      <c r="B1071" s="103">
        <v>2</v>
      </c>
      <c r="C1071" s="107">
        <v>0.001610535880910253</v>
      </c>
      <c r="D1071" s="103" t="s">
        <v>374</v>
      </c>
      <c r="E1071" s="103" t="b">
        <v>0</v>
      </c>
      <c r="F1071" s="103" t="b">
        <v>0</v>
      </c>
      <c r="G1071" s="103" t="b">
        <v>0</v>
      </c>
    </row>
    <row r="1072" spans="1:7" ht="15">
      <c r="A1072" s="105" t="s">
        <v>999</v>
      </c>
      <c r="B1072" s="103">
        <v>2</v>
      </c>
      <c r="C1072" s="107">
        <v>0.001610535880910253</v>
      </c>
      <c r="D1072" s="103" t="s">
        <v>374</v>
      </c>
      <c r="E1072" s="103" t="b">
        <v>0</v>
      </c>
      <c r="F1072" s="103" t="b">
        <v>0</v>
      </c>
      <c r="G1072" s="103" t="b">
        <v>0</v>
      </c>
    </row>
    <row r="1073" spans="1:7" ht="15">
      <c r="A1073" s="105" t="s">
        <v>516</v>
      </c>
      <c r="B1073" s="103">
        <v>2</v>
      </c>
      <c r="C1073" s="107">
        <v>0.001610535880910253</v>
      </c>
      <c r="D1073" s="103" t="s">
        <v>374</v>
      </c>
      <c r="E1073" s="103" t="b">
        <v>0</v>
      </c>
      <c r="F1073" s="103" t="b">
        <v>0</v>
      </c>
      <c r="G1073" s="103" t="b">
        <v>0</v>
      </c>
    </row>
    <row r="1074" spans="1:7" ht="15">
      <c r="A1074" s="105" t="s">
        <v>620</v>
      </c>
      <c r="B1074" s="103">
        <v>2</v>
      </c>
      <c r="C1074" s="107">
        <v>0.001610535880910253</v>
      </c>
      <c r="D1074" s="103" t="s">
        <v>374</v>
      </c>
      <c r="E1074" s="103" t="b">
        <v>0</v>
      </c>
      <c r="F1074" s="103" t="b">
        <v>0</v>
      </c>
      <c r="G1074" s="103" t="b">
        <v>0</v>
      </c>
    </row>
    <row r="1075" spans="1:7" ht="15">
      <c r="A1075" s="105" t="s">
        <v>473</v>
      </c>
      <c r="B1075" s="103">
        <v>2</v>
      </c>
      <c r="C1075" s="107">
        <v>0.001102468377679905</v>
      </c>
      <c r="D1075" s="103" t="s">
        <v>374</v>
      </c>
      <c r="E1075" s="103" t="b">
        <v>0</v>
      </c>
      <c r="F1075" s="103" t="b">
        <v>0</v>
      </c>
      <c r="G1075" s="103" t="b">
        <v>0</v>
      </c>
    </row>
    <row r="1076" spans="1:7" ht="15">
      <c r="A1076" s="105" t="s">
        <v>920</v>
      </c>
      <c r="B1076" s="103">
        <v>2</v>
      </c>
      <c r="C1076" s="107">
        <v>0.001610535880910253</v>
      </c>
      <c r="D1076" s="103" t="s">
        <v>374</v>
      </c>
      <c r="E1076" s="103" t="b">
        <v>0</v>
      </c>
      <c r="F1076" s="103" t="b">
        <v>0</v>
      </c>
      <c r="G1076" s="103" t="b">
        <v>0</v>
      </c>
    </row>
    <row r="1077" spans="1:7" ht="15">
      <c r="A1077" s="105" t="s">
        <v>622</v>
      </c>
      <c r="B1077" s="103">
        <v>2</v>
      </c>
      <c r="C1077" s="107">
        <v>0.001610535880910253</v>
      </c>
      <c r="D1077" s="103" t="s">
        <v>374</v>
      </c>
      <c r="E1077" s="103" t="b">
        <v>0</v>
      </c>
      <c r="F1077" s="103" t="b">
        <v>0</v>
      </c>
      <c r="G1077" s="103" t="b">
        <v>0</v>
      </c>
    </row>
    <row r="1078" spans="1:7" ht="15">
      <c r="A1078" s="105" t="s">
        <v>867</v>
      </c>
      <c r="B1078" s="103">
        <v>2</v>
      </c>
      <c r="C1078" s="107">
        <v>0.001102468377679905</v>
      </c>
      <c r="D1078" s="103" t="s">
        <v>374</v>
      </c>
      <c r="E1078" s="103" t="b">
        <v>0</v>
      </c>
      <c r="F1078" s="103" t="b">
        <v>0</v>
      </c>
      <c r="G1078" s="103" t="b">
        <v>0</v>
      </c>
    </row>
    <row r="1079" spans="1:7" ht="15">
      <c r="A1079" s="105" t="s">
        <v>500</v>
      </c>
      <c r="B1079" s="103">
        <v>2</v>
      </c>
      <c r="C1079" s="107">
        <v>0.001102468377679905</v>
      </c>
      <c r="D1079" s="103" t="s">
        <v>374</v>
      </c>
      <c r="E1079" s="103" t="b">
        <v>0</v>
      </c>
      <c r="F1079" s="103" t="b">
        <v>0</v>
      </c>
      <c r="G1079" s="103" t="b">
        <v>0</v>
      </c>
    </row>
    <row r="1080" spans="1:7" ht="15">
      <c r="A1080" s="105" t="s">
        <v>583</v>
      </c>
      <c r="B1080" s="103">
        <v>2</v>
      </c>
      <c r="C1080" s="107">
        <v>0.001610535880910253</v>
      </c>
      <c r="D1080" s="103" t="s">
        <v>374</v>
      </c>
      <c r="E1080" s="103" t="b">
        <v>0</v>
      </c>
      <c r="F1080" s="103" t="b">
        <v>0</v>
      </c>
      <c r="G1080" s="103" t="b">
        <v>0</v>
      </c>
    </row>
    <row r="1081" spans="1:7" ht="15">
      <c r="A1081" s="105" t="s">
        <v>925</v>
      </c>
      <c r="B1081" s="103">
        <v>2</v>
      </c>
      <c r="C1081" s="107">
        <v>0.001610535880910253</v>
      </c>
      <c r="D1081" s="103" t="s">
        <v>374</v>
      </c>
      <c r="E1081" s="103" t="b">
        <v>0</v>
      </c>
      <c r="F1081" s="103" t="b">
        <v>0</v>
      </c>
      <c r="G1081" s="103" t="b">
        <v>0</v>
      </c>
    </row>
    <row r="1082" spans="1:7" ht="15">
      <c r="A1082" s="105" t="s">
        <v>491</v>
      </c>
      <c r="B1082" s="103">
        <v>2</v>
      </c>
      <c r="C1082" s="107">
        <v>0.001610535880910253</v>
      </c>
      <c r="D1082" s="103" t="s">
        <v>374</v>
      </c>
      <c r="E1082" s="103" t="b">
        <v>0</v>
      </c>
      <c r="F1082" s="103" t="b">
        <v>0</v>
      </c>
      <c r="G1082" s="103" t="b">
        <v>0</v>
      </c>
    </row>
    <row r="1083" spans="1:7" ht="15">
      <c r="A1083" s="105" t="s">
        <v>717</v>
      </c>
      <c r="B1083" s="103">
        <v>2</v>
      </c>
      <c r="C1083" s="107">
        <v>0.001610535880910253</v>
      </c>
      <c r="D1083" s="103" t="s">
        <v>374</v>
      </c>
      <c r="E1083" s="103" t="b">
        <v>0</v>
      </c>
      <c r="F1083" s="103" t="b">
        <v>0</v>
      </c>
      <c r="G1083" s="103" t="b">
        <v>0</v>
      </c>
    </row>
    <row r="1084" spans="1:7" ht="15">
      <c r="A1084" s="105" t="s">
        <v>636</v>
      </c>
      <c r="B1084" s="103">
        <v>2</v>
      </c>
      <c r="C1084" s="107">
        <v>0.001102468377679905</v>
      </c>
      <c r="D1084" s="103" t="s">
        <v>374</v>
      </c>
      <c r="E1084" s="103" t="b">
        <v>0</v>
      </c>
      <c r="F1084" s="103" t="b">
        <v>0</v>
      </c>
      <c r="G1084" s="103" t="b">
        <v>0</v>
      </c>
    </row>
    <row r="1085" spans="1:7" ht="15">
      <c r="A1085" s="105" t="s">
        <v>926</v>
      </c>
      <c r="B1085" s="103">
        <v>2</v>
      </c>
      <c r="C1085" s="107">
        <v>0.001610535880910253</v>
      </c>
      <c r="D1085" s="103" t="s">
        <v>374</v>
      </c>
      <c r="E1085" s="103" t="b">
        <v>0</v>
      </c>
      <c r="F1085" s="103" t="b">
        <v>0</v>
      </c>
      <c r="G1085" s="103" t="b">
        <v>0</v>
      </c>
    </row>
    <row r="1086" spans="1:7" ht="15">
      <c r="A1086" s="105" t="s">
        <v>580</v>
      </c>
      <c r="B1086" s="103">
        <v>2</v>
      </c>
      <c r="C1086" s="107">
        <v>0.001102468377679905</v>
      </c>
      <c r="D1086" s="103" t="s">
        <v>374</v>
      </c>
      <c r="E1086" s="103" t="b">
        <v>0</v>
      </c>
      <c r="F1086" s="103" t="b">
        <v>0</v>
      </c>
      <c r="G1086" s="103" t="b">
        <v>0</v>
      </c>
    </row>
    <row r="1087" spans="1:7" ht="15">
      <c r="A1087" s="105" t="s">
        <v>606</v>
      </c>
      <c r="B1087" s="103">
        <v>2</v>
      </c>
      <c r="C1087" s="107">
        <v>0.001102468377679905</v>
      </c>
      <c r="D1087" s="103" t="s">
        <v>374</v>
      </c>
      <c r="E1087" s="103" t="b">
        <v>0</v>
      </c>
      <c r="F1087" s="103" t="b">
        <v>0</v>
      </c>
      <c r="G1087" s="103" t="b">
        <v>0</v>
      </c>
    </row>
    <row r="1088" spans="1:7" ht="15">
      <c r="A1088" s="105" t="s">
        <v>483</v>
      </c>
      <c r="B1088" s="103">
        <v>2</v>
      </c>
      <c r="C1088" s="107">
        <v>0.001102468377679905</v>
      </c>
      <c r="D1088" s="103" t="s">
        <v>374</v>
      </c>
      <c r="E1088" s="103" t="b">
        <v>0</v>
      </c>
      <c r="F1088" s="103" t="b">
        <v>0</v>
      </c>
      <c r="G1088" s="103" t="b">
        <v>0</v>
      </c>
    </row>
    <row r="1089" spans="1:7" ht="15">
      <c r="A1089" s="105" t="s">
        <v>856</v>
      </c>
      <c r="B1089" s="103">
        <v>2</v>
      </c>
      <c r="C1089" s="107">
        <v>0.001610535880910253</v>
      </c>
      <c r="D1089" s="103" t="s">
        <v>374</v>
      </c>
      <c r="E1089" s="103" t="b">
        <v>0</v>
      </c>
      <c r="F1089" s="103" t="b">
        <v>0</v>
      </c>
      <c r="G1089" s="103" t="b">
        <v>0</v>
      </c>
    </row>
    <row r="1090" spans="1:7" ht="15">
      <c r="A1090" s="105" t="s">
        <v>686</v>
      </c>
      <c r="B1090" s="103">
        <v>2</v>
      </c>
      <c r="C1090" s="107">
        <v>0.001610535880910253</v>
      </c>
      <c r="D1090" s="103" t="s">
        <v>374</v>
      </c>
      <c r="E1090" s="103" t="b">
        <v>0</v>
      </c>
      <c r="F1090" s="103" t="b">
        <v>0</v>
      </c>
      <c r="G1090" s="103" t="b">
        <v>0</v>
      </c>
    </row>
    <row r="1091" spans="1:7" ht="15">
      <c r="A1091" s="105" t="s">
        <v>857</v>
      </c>
      <c r="B1091" s="103">
        <v>2</v>
      </c>
      <c r="C1091" s="107">
        <v>0.001102468377679905</v>
      </c>
      <c r="D1091" s="103" t="s">
        <v>374</v>
      </c>
      <c r="E1091" s="103" t="b">
        <v>1</v>
      </c>
      <c r="F1091" s="103" t="b">
        <v>0</v>
      </c>
      <c r="G1091" s="103" t="b">
        <v>0</v>
      </c>
    </row>
    <row r="1092" spans="1:7" ht="15">
      <c r="A1092" s="105" t="s">
        <v>446</v>
      </c>
      <c r="B1092" s="103">
        <v>2</v>
      </c>
      <c r="C1092" s="107">
        <v>0.001102468377679905</v>
      </c>
      <c r="D1092" s="103" t="s">
        <v>374</v>
      </c>
      <c r="E1092" s="103" t="b">
        <v>0</v>
      </c>
      <c r="F1092" s="103" t="b">
        <v>0</v>
      </c>
      <c r="G1092" s="103" t="b">
        <v>0</v>
      </c>
    </row>
    <row r="1093" spans="1:7" ht="15">
      <c r="A1093" s="105" t="s">
        <v>687</v>
      </c>
      <c r="B1093" s="103">
        <v>2</v>
      </c>
      <c r="C1093" s="107">
        <v>0.001102468377679905</v>
      </c>
      <c r="D1093" s="103" t="s">
        <v>374</v>
      </c>
      <c r="E1093" s="103" t="b">
        <v>0</v>
      </c>
      <c r="F1093" s="103" t="b">
        <v>1</v>
      </c>
      <c r="G1093" s="103" t="b">
        <v>0</v>
      </c>
    </row>
    <row r="1094" spans="1:7" ht="15">
      <c r="A1094" s="105" t="s">
        <v>859</v>
      </c>
      <c r="B1094" s="103">
        <v>2</v>
      </c>
      <c r="C1094" s="107">
        <v>0.001610535880910253</v>
      </c>
      <c r="D1094" s="103" t="s">
        <v>374</v>
      </c>
      <c r="E1094" s="103" t="b">
        <v>0</v>
      </c>
      <c r="F1094" s="103" t="b">
        <v>0</v>
      </c>
      <c r="G1094" s="103" t="b">
        <v>0</v>
      </c>
    </row>
    <row r="1095" spans="1:7" ht="15">
      <c r="A1095" s="105" t="s">
        <v>860</v>
      </c>
      <c r="B1095" s="103">
        <v>2</v>
      </c>
      <c r="C1095" s="107">
        <v>0.001610535880910253</v>
      </c>
      <c r="D1095" s="103" t="s">
        <v>374</v>
      </c>
      <c r="E1095" s="103" t="b">
        <v>0</v>
      </c>
      <c r="F1095" s="103" t="b">
        <v>0</v>
      </c>
      <c r="G1095" s="103" t="b">
        <v>0</v>
      </c>
    </row>
    <row r="1096" spans="1:7" ht="15">
      <c r="A1096" s="105" t="s">
        <v>863</v>
      </c>
      <c r="B1096" s="103">
        <v>2</v>
      </c>
      <c r="C1096" s="107">
        <v>0.001610535880910253</v>
      </c>
      <c r="D1096" s="103" t="s">
        <v>374</v>
      </c>
      <c r="E1096" s="103" t="b">
        <v>1</v>
      </c>
      <c r="F1096" s="103" t="b">
        <v>0</v>
      </c>
      <c r="G1096" s="103" t="b">
        <v>0</v>
      </c>
    </row>
    <row r="1097" spans="1:7" ht="15">
      <c r="A1097" s="105" t="s">
        <v>420</v>
      </c>
      <c r="B1097" s="103">
        <v>2</v>
      </c>
      <c r="C1097" s="107">
        <v>0.001610535880910253</v>
      </c>
      <c r="D1097" s="103" t="s">
        <v>374</v>
      </c>
      <c r="E1097" s="103" t="b">
        <v>0</v>
      </c>
      <c r="F1097" s="103" t="b">
        <v>0</v>
      </c>
      <c r="G1097" s="103" t="b">
        <v>0</v>
      </c>
    </row>
    <row r="1098" spans="1:7" ht="15">
      <c r="A1098" s="105" t="s">
        <v>868</v>
      </c>
      <c r="B1098" s="103">
        <v>2</v>
      </c>
      <c r="C1098" s="107">
        <v>0.001610535880910253</v>
      </c>
      <c r="D1098" s="103" t="s">
        <v>374</v>
      </c>
      <c r="E1098" s="103" t="b">
        <v>0</v>
      </c>
      <c r="F1098" s="103" t="b">
        <v>0</v>
      </c>
      <c r="G1098" s="103" t="b">
        <v>0</v>
      </c>
    </row>
    <row r="1099" spans="1:7" ht="15">
      <c r="A1099" s="105" t="s">
        <v>573</v>
      </c>
      <c r="B1099" s="103">
        <v>2</v>
      </c>
      <c r="C1099" s="107">
        <v>0.001610535880910253</v>
      </c>
      <c r="D1099" s="103" t="s">
        <v>374</v>
      </c>
      <c r="E1099" s="103" t="b">
        <v>0</v>
      </c>
      <c r="F1099" s="103" t="b">
        <v>0</v>
      </c>
      <c r="G1099" s="103" t="b">
        <v>0</v>
      </c>
    </row>
    <row r="1100" spans="1:7" ht="15">
      <c r="A1100" s="105" t="s">
        <v>870</v>
      </c>
      <c r="B1100" s="103">
        <v>2</v>
      </c>
      <c r="C1100" s="107">
        <v>0.001610535880910253</v>
      </c>
      <c r="D1100" s="103" t="s">
        <v>374</v>
      </c>
      <c r="E1100" s="103" t="b">
        <v>0</v>
      </c>
      <c r="F1100" s="103" t="b">
        <v>0</v>
      </c>
      <c r="G1100" s="103" t="b">
        <v>0</v>
      </c>
    </row>
    <row r="1101" spans="1:7" ht="15">
      <c r="A1101" s="105" t="s">
        <v>871</v>
      </c>
      <c r="B1101" s="103">
        <v>2</v>
      </c>
      <c r="C1101" s="107">
        <v>0.001610535880910253</v>
      </c>
      <c r="D1101" s="103" t="s">
        <v>374</v>
      </c>
      <c r="E1101" s="103" t="b">
        <v>0</v>
      </c>
      <c r="F1101" s="103" t="b">
        <v>0</v>
      </c>
      <c r="G1101" s="103" t="b">
        <v>0</v>
      </c>
    </row>
    <row r="1102" spans="1:7" ht="15">
      <c r="A1102" s="105" t="s">
        <v>854</v>
      </c>
      <c r="B1102" s="103">
        <v>2</v>
      </c>
      <c r="C1102" s="107">
        <v>0.001102468377679905</v>
      </c>
      <c r="D1102" s="103" t="s">
        <v>374</v>
      </c>
      <c r="E1102" s="103" t="b">
        <v>0</v>
      </c>
      <c r="F1102" s="103" t="b">
        <v>0</v>
      </c>
      <c r="G1102" s="103" t="b">
        <v>0</v>
      </c>
    </row>
    <row r="1103" spans="1:7" ht="15">
      <c r="A1103" s="105" t="s">
        <v>929</v>
      </c>
      <c r="B1103" s="103">
        <v>2</v>
      </c>
      <c r="C1103" s="107">
        <v>0.001610535880910253</v>
      </c>
      <c r="D1103" s="103" t="s">
        <v>374</v>
      </c>
      <c r="E1103" s="103" t="b">
        <v>0</v>
      </c>
      <c r="F1103" s="103" t="b">
        <v>0</v>
      </c>
      <c r="G1103" s="103" t="b">
        <v>0</v>
      </c>
    </row>
    <row r="1104" spans="1:7" ht="15">
      <c r="A1104" s="105" t="s">
        <v>478</v>
      </c>
      <c r="B1104" s="103">
        <v>2</v>
      </c>
      <c r="C1104" s="107">
        <v>0.001610535880910253</v>
      </c>
      <c r="D1104" s="103" t="s">
        <v>374</v>
      </c>
      <c r="E1104" s="103" t="b">
        <v>0</v>
      </c>
      <c r="F1104" s="103" t="b">
        <v>0</v>
      </c>
      <c r="G1104" s="103" t="b">
        <v>0</v>
      </c>
    </row>
    <row r="1105" spans="1:7" ht="15">
      <c r="A1105" s="105" t="s">
        <v>394</v>
      </c>
      <c r="B1105" s="103">
        <v>34</v>
      </c>
      <c r="C1105" s="107">
        <v>0.011017244190070356</v>
      </c>
      <c r="D1105" s="103" t="s">
        <v>375</v>
      </c>
      <c r="E1105" s="103" t="b">
        <v>0</v>
      </c>
      <c r="F1105" s="103" t="b">
        <v>0</v>
      </c>
      <c r="G1105" s="103" t="b">
        <v>0</v>
      </c>
    </row>
    <row r="1106" spans="1:7" ht="15">
      <c r="A1106" s="105" t="s">
        <v>395</v>
      </c>
      <c r="B1106" s="103">
        <v>15</v>
      </c>
      <c r="C1106" s="107">
        <v>0.0020173100636431637</v>
      </c>
      <c r="D1106" s="103" t="s">
        <v>375</v>
      </c>
      <c r="E1106" s="103" t="b">
        <v>0</v>
      </c>
      <c r="F1106" s="103" t="b">
        <v>0</v>
      </c>
      <c r="G1106" s="103" t="b">
        <v>0</v>
      </c>
    </row>
    <row r="1107" spans="1:7" ht="15">
      <c r="A1107" s="105" t="s">
        <v>397</v>
      </c>
      <c r="B1107" s="103">
        <v>14</v>
      </c>
      <c r="C1107" s="107">
        <v>0.0030760815470214716</v>
      </c>
      <c r="D1107" s="103" t="s">
        <v>375</v>
      </c>
      <c r="E1107" s="103" t="b">
        <v>0</v>
      </c>
      <c r="F1107" s="103" t="b">
        <v>0</v>
      </c>
      <c r="G1107" s="103" t="b">
        <v>0</v>
      </c>
    </row>
    <row r="1108" spans="1:7" ht="15">
      <c r="A1108" s="105" t="s">
        <v>408</v>
      </c>
      <c r="B1108" s="103">
        <v>13</v>
      </c>
      <c r="C1108" s="107">
        <v>0.008424951439465566</v>
      </c>
      <c r="D1108" s="103" t="s">
        <v>375</v>
      </c>
      <c r="E1108" s="103" t="b">
        <v>0</v>
      </c>
      <c r="F1108" s="103" t="b">
        <v>0</v>
      </c>
      <c r="G1108" s="103" t="b">
        <v>0</v>
      </c>
    </row>
    <row r="1109" spans="1:7" ht="15">
      <c r="A1109" s="105" t="s">
        <v>399</v>
      </c>
      <c r="B1109" s="103">
        <v>12</v>
      </c>
      <c r="C1109" s="107">
        <v>0.0026366413260184044</v>
      </c>
      <c r="D1109" s="103" t="s">
        <v>375</v>
      </c>
      <c r="E1109" s="103" t="b">
        <v>0</v>
      </c>
      <c r="F1109" s="103" t="b">
        <v>0</v>
      </c>
      <c r="G1109" s="103" t="b">
        <v>0</v>
      </c>
    </row>
    <row r="1110" spans="1:7" ht="15">
      <c r="A1110" s="105" t="s">
        <v>424</v>
      </c>
      <c r="B1110" s="103">
        <v>10</v>
      </c>
      <c r="C1110" s="107">
        <v>0.002197201105015337</v>
      </c>
      <c r="D1110" s="103" t="s">
        <v>375</v>
      </c>
      <c r="E1110" s="103" t="b">
        <v>0</v>
      </c>
      <c r="F1110" s="103" t="b">
        <v>0</v>
      </c>
      <c r="G1110" s="103" t="b">
        <v>0</v>
      </c>
    </row>
    <row r="1111" spans="1:7" ht="15">
      <c r="A1111" s="105" t="s">
        <v>398</v>
      </c>
      <c r="B1111" s="103">
        <v>9</v>
      </c>
      <c r="C1111" s="107">
        <v>0.004126715382616286</v>
      </c>
      <c r="D1111" s="103" t="s">
        <v>375</v>
      </c>
      <c r="E1111" s="103" t="b">
        <v>0</v>
      </c>
      <c r="F1111" s="103" t="b">
        <v>0</v>
      </c>
      <c r="G1111" s="103" t="b">
        <v>0</v>
      </c>
    </row>
    <row r="1112" spans="1:7" ht="15">
      <c r="A1112" s="105" t="s">
        <v>396</v>
      </c>
      <c r="B1112" s="103">
        <v>9</v>
      </c>
      <c r="C1112" s="107">
        <v>0.0005618164938634882</v>
      </c>
      <c r="D1112" s="103" t="s">
        <v>375</v>
      </c>
      <c r="E1112" s="103" t="b">
        <v>0</v>
      </c>
      <c r="F1112" s="103" t="b">
        <v>0</v>
      </c>
      <c r="G1112" s="103" t="b">
        <v>0</v>
      </c>
    </row>
    <row r="1113" spans="1:7" ht="15">
      <c r="A1113" s="105" t="s">
        <v>475</v>
      </c>
      <c r="B1113" s="103">
        <v>8</v>
      </c>
      <c r="C1113" s="107">
        <v>0.007776878251814368</v>
      </c>
      <c r="D1113" s="103" t="s">
        <v>375</v>
      </c>
      <c r="E1113" s="103" t="b">
        <v>0</v>
      </c>
      <c r="F1113" s="103" t="b">
        <v>0</v>
      </c>
      <c r="G1113" s="103" t="b">
        <v>0</v>
      </c>
    </row>
    <row r="1114" spans="1:7" ht="15">
      <c r="A1114" s="105" t="s">
        <v>411</v>
      </c>
      <c r="B1114" s="103">
        <v>8</v>
      </c>
      <c r="C1114" s="107">
        <v>0.0017577608840122693</v>
      </c>
      <c r="D1114" s="103" t="s">
        <v>375</v>
      </c>
      <c r="E1114" s="103" t="b">
        <v>0</v>
      </c>
      <c r="F1114" s="103" t="b">
        <v>0</v>
      </c>
      <c r="G1114" s="103" t="b">
        <v>0</v>
      </c>
    </row>
    <row r="1115" spans="1:7" ht="15">
      <c r="A1115" s="105" t="s">
        <v>402</v>
      </c>
      <c r="B1115" s="103">
        <v>7</v>
      </c>
      <c r="C1115" s="107">
        <v>0.002268256156779191</v>
      </c>
      <c r="D1115" s="103" t="s">
        <v>375</v>
      </c>
      <c r="E1115" s="103" t="b">
        <v>0</v>
      </c>
      <c r="F1115" s="103" t="b">
        <v>0</v>
      </c>
      <c r="G1115" s="103" t="b">
        <v>0</v>
      </c>
    </row>
    <row r="1116" spans="1:7" ht="15">
      <c r="A1116" s="105" t="s">
        <v>453</v>
      </c>
      <c r="B1116" s="103">
        <v>7</v>
      </c>
      <c r="C1116" s="107">
        <v>0.003209667519812667</v>
      </c>
      <c r="D1116" s="103" t="s">
        <v>375</v>
      </c>
      <c r="E1116" s="103" t="b">
        <v>0</v>
      </c>
      <c r="F1116" s="103" t="b">
        <v>0</v>
      </c>
      <c r="G1116" s="103" t="b">
        <v>0</v>
      </c>
    </row>
    <row r="1117" spans="1:7" ht="15">
      <c r="A1117" s="105" t="s">
        <v>405</v>
      </c>
      <c r="B1117" s="103">
        <v>7</v>
      </c>
      <c r="C1117" s="107">
        <v>0.003209667519812667</v>
      </c>
      <c r="D1117" s="103" t="s">
        <v>375</v>
      </c>
      <c r="E1117" s="103" t="b">
        <v>0</v>
      </c>
      <c r="F1117" s="103" t="b">
        <v>0</v>
      </c>
      <c r="G1117" s="103" t="b">
        <v>0</v>
      </c>
    </row>
    <row r="1118" spans="1:7" ht="15">
      <c r="A1118" s="105" t="s">
        <v>454</v>
      </c>
      <c r="B1118" s="103">
        <v>7</v>
      </c>
      <c r="C1118" s="107">
        <v>0.004536512313558382</v>
      </c>
      <c r="D1118" s="103" t="s">
        <v>375</v>
      </c>
      <c r="E1118" s="103" t="b">
        <v>0</v>
      </c>
      <c r="F1118" s="103" t="b">
        <v>0</v>
      </c>
      <c r="G1118" s="103" t="b">
        <v>0</v>
      </c>
    </row>
    <row r="1119" spans="1:7" ht="15">
      <c r="A1119" s="105" t="s">
        <v>456</v>
      </c>
      <c r="B1119" s="103">
        <v>6</v>
      </c>
      <c r="C1119" s="107">
        <v>0.0019442195629535922</v>
      </c>
      <c r="D1119" s="103" t="s">
        <v>375</v>
      </c>
      <c r="E1119" s="103" t="b">
        <v>0</v>
      </c>
      <c r="F1119" s="103" t="b">
        <v>0</v>
      </c>
      <c r="G1119" s="103" t="b">
        <v>0</v>
      </c>
    </row>
    <row r="1120" spans="1:7" ht="15">
      <c r="A1120" s="105" t="s">
        <v>467</v>
      </c>
      <c r="B1120" s="103">
        <v>6</v>
      </c>
      <c r="C1120" s="107">
        <v>0.0038884391259071845</v>
      </c>
      <c r="D1120" s="103" t="s">
        <v>375</v>
      </c>
      <c r="E1120" s="103" t="b">
        <v>0</v>
      </c>
      <c r="F1120" s="103" t="b">
        <v>0</v>
      </c>
      <c r="G1120" s="103" t="b">
        <v>0</v>
      </c>
    </row>
    <row r="1121" spans="1:7" ht="15">
      <c r="A1121" s="105" t="s">
        <v>417</v>
      </c>
      <c r="B1121" s="103">
        <v>5</v>
      </c>
      <c r="C1121" s="107">
        <v>0.0032403659382559875</v>
      </c>
      <c r="D1121" s="103" t="s">
        <v>375</v>
      </c>
      <c r="E1121" s="103" t="b">
        <v>0</v>
      </c>
      <c r="F1121" s="103" t="b">
        <v>0</v>
      </c>
      <c r="G1121" s="103" t="b">
        <v>0</v>
      </c>
    </row>
    <row r="1122" spans="1:7" ht="15">
      <c r="A1122" s="105" t="s">
        <v>403</v>
      </c>
      <c r="B1122" s="103">
        <v>5</v>
      </c>
      <c r="C1122" s="107">
        <v>0.0016201829691279937</v>
      </c>
      <c r="D1122" s="103" t="s">
        <v>375</v>
      </c>
      <c r="E1122" s="103" t="b">
        <v>0</v>
      </c>
      <c r="F1122" s="103" t="b">
        <v>0</v>
      </c>
      <c r="G1122" s="103" t="b">
        <v>0</v>
      </c>
    </row>
    <row r="1123" spans="1:7" ht="15">
      <c r="A1123" s="105" t="s">
        <v>401</v>
      </c>
      <c r="B1123" s="103">
        <v>5</v>
      </c>
      <c r="C1123" s="107">
        <v>0.0032403659382559875</v>
      </c>
      <c r="D1123" s="103" t="s">
        <v>375</v>
      </c>
      <c r="E1123" s="103" t="b">
        <v>0</v>
      </c>
      <c r="F1123" s="103" t="b">
        <v>0</v>
      </c>
      <c r="G1123" s="103" t="b">
        <v>0</v>
      </c>
    </row>
    <row r="1124" spans="1:7" ht="15">
      <c r="A1124" s="105" t="s">
        <v>482</v>
      </c>
      <c r="B1124" s="103">
        <v>5</v>
      </c>
      <c r="C1124" s="107">
        <v>0.004860548907383981</v>
      </c>
      <c r="D1124" s="103" t="s">
        <v>375</v>
      </c>
      <c r="E1124" s="103" t="b">
        <v>0</v>
      </c>
      <c r="F1124" s="103" t="b">
        <v>0</v>
      </c>
      <c r="G1124" s="103" t="b">
        <v>0</v>
      </c>
    </row>
    <row r="1125" spans="1:7" ht="15">
      <c r="A1125" s="105" t="s">
        <v>414</v>
      </c>
      <c r="B1125" s="103">
        <v>5</v>
      </c>
      <c r="C1125" s="107">
        <v>0.004860548907383981</v>
      </c>
      <c r="D1125" s="103" t="s">
        <v>375</v>
      </c>
      <c r="E1125" s="103" t="b">
        <v>0</v>
      </c>
      <c r="F1125" s="103" t="b">
        <v>0</v>
      </c>
      <c r="G1125" s="103" t="b">
        <v>0</v>
      </c>
    </row>
    <row r="1126" spans="1:7" ht="15">
      <c r="A1126" s="105" t="s">
        <v>400</v>
      </c>
      <c r="B1126" s="103">
        <v>4</v>
      </c>
      <c r="C1126" s="107">
        <v>0.0012961463753023946</v>
      </c>
      <c r="D1126" s="103" t="s">
        <v>375</v>
      </c>
      <c r="E1126" s="103" t="b">
        <v>0</v>
      </c>
      <c r="F1126" s="103" t="b">
        <v>0</v>
      </c>
      <c r="G1126" s="103" t="b">
        <v>0</v>
      </c>
    </row>
    <row r="1127" spans="1:7" ht="15">
      <c r="A1127" s="105" t="s">
        <v>437</v>
      </c>
      <c r="B1127" s="103">
        <v>4</v>
      </c>
      <c r="C1127" s="107">
        <v>0.0018340957256072381</v>
      </c>
      <c r="D1127" s="103" t="s">
        <v>375</v>
      </c>
      <c r="E1127" s="103" t="b">
        <v>0</v>
      </c>
      <c r="F1127" s="103" t="b">
        <v>0</v>
      </c>
      <c r="G1127" s="103" t="b">
        <v>0</v>
      </c>
    </row>
    <row r="1128" spans="1:7" ht="15">
      <c r="A1128" s="105" t="s">
        <v>508</v>
      </c>
      <c r="B1128" s="103">
        <v>4</v>
      </c>
      <c r="C1128" s="107">
        <v>0.0018340957256072381</v>
      </c>
      <c r="D1128" s="103" t="s">
        <v>375</v>
      </c>
      <c r="E1128" s="103" t="b">
        <v>0</v>
      </c>
      <c r="F1128" s="103" t="b">
        <v>0</v>
      </c>
      <c r="G1128" s="103" t="b">
        <v>0</v>
      </c>
    </row>
    <row r="1129" spans="1:7" ht="15">
      <c r="A1129" s="105" t="s">
        <v>433</v>
      </c>
      <c r="B1129" s="103">
        <v>4</v>
      </c>
      <c r="C1129" s="107">
        <v>0.002592292750604789</v>
      </c>
      <c r="D1129" s="103" t="s">
        <v>375</v>
      </c>
      <c r="E1129" s="103" t="b">
        <v>0</v>
      </c>
      <c r="F1129" s="103" t="b">
        <v>0</v>
      </c>
      <c r="G1129" s="103" t="b">
        <v>0</v>
      </c>
    </row>
    <row r="1130" spans="1:7" ht="15">
      <c r="A1130" s="105" t="s">
        <v>535</v>
      </c>
      <c r="B1130" s="103">
        <v>4</v>
      </c>
      <c r="C1130" s="107">
        <v>0.0018340957256072381</v>
      </c>
      <c r="D1130" s="103" t="s">
        <v>375</v>
      </c>
      <c r="E1130" s="103" t="b">
        <v>0</v>
      </c>
      <c r="F1130" s="103" t="b">
        <v>0</v>
      </c>
      <c r="G1130" s="103" t="b">
        <v>0</v>
      </c>
    </row>
    <row r="1131" spans="1:7" ht="15">
      <c r="A1131" s="105" t="s">
        <v>600</v>
      </c>
      <c r="B1131" s="103">
        <v>4</v>
      </c>
      <c r="C1131" s="107">
        <v>0.002592292750604789</v>
      </c>
      <c r="D1131" s="103" t="s">
        <v>375</v>
      </c>
      <c r="E1131" s="103" t="b">
        <v>0</v>
      </c>
      <c r="F1131" s="103" t="b">
        <v>0</v>
      </c>
      <c r="G1131" s="103" t="b">
        <v>0</v>
      </c>
    </row>
    <row r="1132" spans="1:7" ht="15">
      <c r="A1132" s="105" t="s">
        <v>436</v>
      </c>
      <c r="B1132" s="103">
        <v>4</v>
      </c>
      <c r="C1132" s="107">
        <v>0.0018340957256072381</v>
      </c>
      <c r="D1132" s="103" t="s">
        <v>375</v>
      </c>
      <c r="E1132" s="103" t="b">
        <v>0</v>
      </c>
      <c r="F1132" s="103" t="b">
        <v>0</v>
      </c>
      <c r="G1132" s="103" t="b">
        <v>0</v>
      </c>
    </row>
    <row r="1133" spans="1:7" ht="15">
      <c r="A1133" s="105" t="s">
        <v>465</v>
      </c>
      <c r="B1133" s="103">
        <v>4</v>
      </c>
      <c r="C1133" s="107">
        <v>0.0018340957256072381</v>
      </c>
      <c r="D1133" s="103" t="s">
        <v>375</v>
      </c>
      <c r="E1133" s="103" t="b">
        <v>1</v>
      </c>
      <c r="F1133" s="103" t="b">
        <v>0</v>
      </c>
      <c r="G1133" s="103" t="b">
        <v>0</v>
      </c>
    </row>
    <row r="1134" spans="1:7" ht="15">
      <c r="A1134" s="105" t="s">
        <v>506</v>
      </c>
      <c r="B1134" s="103">
        <v>4</v>
      </c>
      <c r="C1134" s="107">
        <v>0.0018340957256072381</v>
      </c>
      <c r="D1134" s="103" t="s">
        <v>375</v>
      </c>
      <c r="E1134" s="103" t="b">
        <v>0</v>
      </c>
      <c r="F1134" s="103" t="b">
        <v>0</v>
      </c>
      <c r="G1134" s="103" t="b">
        <v>0</v>
      </c>
    </row>
    <row r="1135" spans="1:7" ht="15">
      <c r="A1135" s="105" t="s">
        <v>546</v>
      </c>
      <c r="B1135" s="103">
        <v>4</v>
      </c>
      <c r="C1135" s="107">
        <v>0.003888439125907184</v>
      </c>
      <c r="D1135" s="103" t="s">
        <v>375</v>
      </c>
      <c r="E1135" s="103" t="b">
        <v>0</v>
      </c>
      <c r="F1135" s="103" t="b">
        <v>0</v>
      </c>
      <c r="G1135" s="103" t="b">
        <v>0</v>
      </c>
    </row>
    <row r="1136" spans="1:7" ht="15">
      <c r="A1136" s="105" t="s">
        <v>452</v>
      </c>
      <c r="B1136" s="103">
        <v>4</v>
      </c>
      <c r="C1136" s="107">
        <v>0.002592292750604789</v>
      </c>
      <c r="D1136" s="103" t="s">
        <v>375</v>
      </c>
      <c r="E1136" s="103" t="b">
        <v>0</v>
      </c>
      <c r="F1136" s="103" t="b">
        <v>0</v>
      </c>
      <c r="G1136" s="103" t="b">
        <v>0</v>
      </c>
    </row>
    <row r="1137" spans="1:7" ht="15">
      <c r="A1137" s="105" t="s">
        <v>404</v>
      </c>
      <c r="B1137" s="103">
        <v>4</v>
      </c>
      <c r="C1137" s="107">
        <v>0.0012961463753023946</v>
      </c>
      <c r="D1137" s="103" t="s">
        <v>375</v>
      </c>
      <c r="E1137" s="103" t="b">
        <v>0</v>
      </c>
      <c r="F1137" s="103" t="b">
        <v>0</v>
      </c>
      <c r="G1137" s="103" t="b">
        <v>0</v>
      </c>
    </row>
    <row r="1138" spans="1:7" ht="15">
      <c r="A1138" s="105" t="s">
        <v>533</v>
      </c>
      <c r="B1138" s="103">
        <v>4</v>
      </c>
      <c r="C1138" s="107">
        <v>0.002592292750604789</v>
      </c>
      <c r="D1138" s="103" t="s">
        <v>375</v>
      </c>
      <c r="E1138" s="103" t="b">
        <v>0</v>
      </c>
      <c r="F1138" s="103" t="b">
        <v>0</v>
      </c>
      <c r="G1138" s="103" t="b">
        <v>0</v>
      </c>
    </row>
    <row r="1139" spans="1:7" ht="15">
      <c r="A1139" s="105" t="s">
        <v>564</v>
      </c>
      <c r="B1139" s="103">
        <v>4</v>
      </c>
      <c r="C1139" s="107">
        <v>0.0018340957256072381</v>
      </c>
      <c r="D1139" s="103" t="s">
        <v>375</v>
      </c>
      <c r="E1139" s="103" t="b">
        <v>0</v>
      </c>
      <c r="F1139" s="103" t="b">
        <v>0</v>
      </c>
      <c r="G1139" s="103" t="b">
        <v>0</v>
      </c>
    </row>
    <row r="1140" spans="1:7" ht="15">
      <c r="A1140" s="105" t="s">
        <v>505</v>
      </c>
      <c r="B1140" s="103">
        <v>4</v>
      </c>
      <c r="C1140" s="107">
        <v>0.002592292750604789</v>
      </c>
      <c r="D1140" s="103" t="s">
        <v>375</v>
      </c>
      <c r="E1140" s="103" t="b">
        <v>0</v>
      </c>
      <c r="F1140" s="103" t="b">
        <v>0</v>
      </c>
      <c r="G1140" s="103" t="b">
        <v>0</v>
      </c>
    </row>
    <row r="1141" spans="1:7" ht="15">
      <c r="A1141" s="105" t="s">
        <v>507</v>
      </c>
      <c r="B1141" s="103">
        <v>4</v>
      </c>
      <c r="C1141" s="107">
        <v>0.003888439125907184</v>
      </c>
      <c r="D1141" s="103" t="s">
        <v>375</v>
      </c>
      <c r="E1141" s="103" t="b">
        <v>0</v>
      </c>
      <c r="F1141" s="103" t="b">
        <v>0</v>
      </c>
      <c r="G1141" s="103" t="b">
        <v>0</v>
      </c>
    </row>
    <row r="1142" spans="1:7" ht="15">
      <c r="A1142" s="105" t="s">
        <v>500</v>
      </c>
      <c r="B1142" s="103">
        <v>4</v>
      </c>
      <c r="C1142" s="107">
        <v>0.003888439125907184</v>
      </c>
      <c r="D1142" s="103" t="s">
        <v>375</v>
      </c>
      <c r="E1142" s="103" t="b">
        <v>0</v>
      </c>
      <c r="F1142" s="103" t="b">
        <v>0</v>
      </c>
      <c r="G1142" s="103" t="b">
        <v>0</v>
      </c>
    </row>
    <row r="1143" spans="1:7" ht="15">
      <c r="A1143" s="105" t="s">
        <v>498</v>
      </c>
      <c r="B1143" s="103">
        <v>3</v>
      </c>
      <c r="C1143" s="107">
        <v>0.0019442195629535922</v>
      </c>
      <c r="D1143" s="103" t="s">
        <v>375</v>
      </c>
      <c r="E1143" s="103" t="b">
        <v>0</v>
      </c>
      <c r="F1143" s="103" t="b">
        <v>0</v>
      </c>
      <c r="G1143" s="103" t="b">
        <v>0</v>
      </c>
    </row>
    <row r="1144" spans="1:7" ht="15">
      <c r="A1144" s="105" t="s">
        <v>631</v>
      </c>
      <c r="B1144" s="103">
        <v>3</v>
      </c>
      <c r="C1144" s="107">
        <v>0.0019442195629535922</v>
      </c>
      <c r="D1144" s="103" t="s">
        <v>375</v>
      </c>
      <c r="E1144" s="103" t="b">
        <v>0</v>
      </c>
      <c r="F1144" s="103" t="b">
        <v>0</v>
      </c>
      <c r="G1144" s="103" t="b">
        <v>0</v>
      </c>
    </row>
    <row r="1145" spans="1:7" ht="15">
      <c r="A1145" s="105" t="s">
        <v>673</v>
      </c>
      <c r="B1145" s="103">
        <v>3</v>
      </c>
      <c r="C1145" s="107">
        <v>0.0019442195629535922</v>
      </c>
      <c r="D1145" s="103" t="s">
        <v>375</v>
      </c>
      <c r="E1145" s="103" t="b">
        <v>0</v>
      </c>
      <c r="F1145" s="103" t="b">
        <v>0</v>
      </c>
      <c r="G1145" s="103" t="b">
        <v>0</v>
      </c>
    </row>
    <row r="1146" spans="1:7" ht="15">
      <c r="A1146" s="105" t="s">
        <v>466</v>
      </c>
      <c r="B1146" s="103">
        <v>3</v>
      </c>
      <c r="C1146" s="107">
        <v>0.0013755717942054288</v>
      </c>
      <c r="D1146" s="103" t="s">
        <v>375</v>
      </c>
      <c r="E1146" s="103" t="b">
        <v>0</v>
      </c>
      <c r="F1146" s="103" t="b">
        <v>0</v>
      </c>
      <c r="G1146" s="103" t="b">
        <v>0</v>
      </c>
    </row>
    <row r="1147" spans="1:7" ht="15">
      <c r="A1147" s="105" t="s">
        <v>596</v>
      </c>
      <c r="B1147" s="103">
        <v>3</v>
      </c>
      <c r="C1147" s="107">
        <v>0.0019442195629535922</v>
      </c>
      <c r="D1147" s="103" t="s">
        <v>375</v>
      </c>
      <c r="E1147" s="103" t="b">
        <v>0</v>
      </c>
      <c r="F1147" s="103" t="b">
        <v>0</v>
      </c>
      <c r="G1147" s="103" t="b">
        <v>0</v>
      </c>
    </row>
    <row r="1148" spans="1:7" ht="15">
      <c r="A1148" s="105" t="s">
        <v>645</v>
      </c>
      <c r="B1148" s="103">
        <v>3</v>
      </c>
      <c r="C1148" s="107">
        <v>0.0013755717942054288</v>
      </c>
      <c r="D1148" s="103" t="s">
        <v>375</v>
      </c>
      <c r="E1148" s="103" t="b">
        <v>0</v>
      </c>
      <c r="F1148" s="103" t="b">
        <v>0</v>
      </c>
      <c r="G1148" s="103" t="b">
        <v>0</v>
      </c>
    </row>
    <row r="1149" spans="1:7" ht="15">
      <c r="A1149" s="105" t="s">
        <v>581</v>
      </c>
      <c r="B1149" s="103">
        <v>3</v>
      </c>
      <c r="C1149" s="107">
        <v>0.0019442195629535922</v>
      </c>
      <c r="D1149" s="103" t="s">
        <v>375</v>
      </c>
      <c r="E1149" s="103" t="b">
        <v>0</v>
      </c>
      <c r="F1149" s="103" t="b">
        <v>0</v>
      </c>
      <c r="G1149" s="103" t="b">
        <v>0</v>
      </c>
    </row>
    <row r="1150" spans="1:7" ht="15">
      <c r="A1150" s="105" t="s">
        <v>449</v>
      </c>
      <c r="B1150" s="103">
        <v>3</v>
      </c>
      <c r="C1150" s="107">
        <v>0.0013755717942054288</v>
      </c>
      <c r="D1150" s="103" t="s">
        <v>375</v>
      </c>
      <c r="E1150" s="103" t="b">
        <v>0</v>
      </c>
      <c r="F1150" s="103" t="b">
        <v>0</v>
      </c>
      <c r="G1150" s="103" t="b">
        <v>0</v>
      </c>
    </row>
    <row r="1151" spans="1:7" ht="15">
      <c r="A1151" s="105" t="s">
        <v>633</v>
      </c>
      <c r="B1151" s="103">
        <v>3</v>
      </c>
      <c r="C1151" s="107">
        <v>0.0013755717942054288</v>
      </c>
      <c r="D1151" s="103" t="s">
        <v>375</v>
      </c>
      <c r="E1151" s="103" t="b">
        <v>0</v>
      </c>
      <c r="F1151" s="103" t="b">
        <v>0</v>
      </c>
      <c r="G1151" s="103" t="b">
        <v>0</v>
      </c>
    </row>
    <row r="1152" spans="1:7" ht="15">
      <c r="A1152" s="105" t="s">
        <v>464</v>
      </c>
      <c r="B1152" s="103">
        <v>3</v>
      </c>
      <c r="C1152" s="107">
        <v>0.0019442195629535922</v>
      </c>
      <c r="D1152" s="103" t="s">
        <v>375</v>
      </c>
      <c r="E1152" s="103" t="b">
        <v>1</v>
      </c>
      <c r="F1152" s="103" t="b">
        <v>0</v>
      </c>
      <c r="G1152" s="103" t="b">
        <v>0</v>
      </c>
    </row>
    <row r="1153" spans="1:7" ht="15">
      <c r="A1153" s="105" t="s">
        <v>430</v>
      </c>
      <c r="B1153" s="103">
        <v>3</v>
      </c>
      <c r="C1153" s="107">
        <v>0.0019442195629535922</v>
      </c>
      <c r="D1153" s="103" t="s">
        <v>375</v>
      </c>
      <c r="E1153" s="103" t="b">
        <v>0</v>
      </c>
      <c r="F1153" s="103" t="b">
        <v>0</v>
      </c>
      <c r="G1153" s="103" t="b">
        <v>0</v>
      </c>
    </row>
    <row r="1154" spans="1:7" ht="15">
      <c r="A1154" s="105" t="s">
        <v>485</v>
      </c>
      <c r="B1154" s="103">
        <v>3</v>
      </c>
      <c r="C1154" s="107">
        <v>0.0019442195629535922</v>
      </c>
      <c r="D1154" s="103" t="s">
        <v>375</v>
      </c>
      <c r="E1154" s="103" t="b">
        <v>0</v>
      </c>
      <c r="F1154" s="103" t="b">
        <v>0</v>
      </c>
      <c r="G1154" s="103" t="b">
        <v>0</v>
      </c>
    </row>
    <row r="1155" spans="1:7" ht="15">
      <c r="A1155" s="105" t="s">
        <v>509</v>
      </c>
      <c r="B1155" s="103">
        <v>3</v>
      </c>
      <c r="C1155" s="107">
        <v>0.0019442195629535922</v>
      </c>
      <c r="D1155" s="103" t="s">
        <v>375</v>
      </c>
      <c r="E1155" s="103" t="b">
        <v>0</v>
      </c>
      <c r="F1155" s="103" t="b">
        <v>1</v>
      </c>
      <c r="G1155" s="103" t="b">
        <v>0</v>
      </c>
    </row>
    <row r="1156" spans="1:7" ht="15">
      <c r="A1156" s="105" t="s">
        <v>413</v>
      </c>
      <c r="B1156" s="103">
        <v>3</v>
      </c>
      <c r="C1156" s="107">
        <v>0.0019442195629535922</v>
      </c>
      <c r="D1156" s="103" t="s">
        <v>375</v>
      </c>
      <c r="E1156" s="103" t="b">
        <v>0</v>
      </c>
      <c r="F1156" s="103" t="b">
        <v>0</v>
      </c>
      <c r="G1156" s="103" t="b">
        <v>0</v>
      </c>
    </row>
    <row r="1157" spans="1:7" ht="15">
      <c r="A1157" s="105" t="s">
        <v>530</v>
      </c>
      <c r="B1157" s="103">
        <v>3</v>
      </c>
      <c r="C1157" s="107">
        <v>0.0019442195629535922</v>
      </c>
      <c r="D1157" s="103" t="s">
        <v>375</v>
      </c>
      <c r="E1157" s="103" t="b">
        <v>0</v>
      </c>
      <c r="F1157" s="103" t="b">
        <v>0</v>
      </c>
      <c r="G1157" s="103" t="b">
        <v>0</v>
      </c>
    </row>
    <row r="1158" spans="1:7" ht="15">
      <c r="A1158" s="105" t="s">
        <v>517</v>
      </c>
      <c r="B1158" s="103">
        <v>3</v>
      </c>
      <c r="C1158" s="107">
        <v>0.0019442195629535922</v>
      </c>
      <c r="D1158" s="103" t="s">
        <v>375</v>
      </c>
      <c r="E1158" s="103" t="b">
        <v>0</v>
      </c>
      <c r="F1158" s="103" t="b">
        <v>0</v>
      </c>
      <c r="G1158" s="103" t="b">
        <v>0</v>
      </c>
    </row>
    <row r="1159" spans="1:7" ht="15">
      <c r="A1159" s="105" t="s">
        <v>462</v>
      </c>
      <c r="B1159" s="103">
        <v>3</v>
      </c>
      <c r="C1159" s="107">
        <v>0.0013755717942054288</v>
      </c>
      <c r="D1159" s="103" t="s">
        <v>375</v>
      </c>
      <c r="E1159" s="103" t="b">
        <v>0</v>
      </c>
      <c r="F1159" s="103" t="b">
        <v>0</v>
      </c>
      <c r="G1159" s="103" t="b">
        <v>0</v>
      </c>
    </row>
    <row r="1160" spans="1:7" ht="15">
      <c r="A1160" s="105" t="s">
        <v>450</v>
      </c>
      <c r="B1160" s="103">
        <v>3</v>
      </c>
      <c r="C1160" s="107">
        <v>0.0019442195629535922</v>
      </c>
      <c r="D1160" s="103" t="s">
        <v>375</v>
      </c>
      <c r="E1160" s="103" t="b">
        <v>0</v>
      </c>
      <c r="F1160" s="103" t="b">
        <v>0</v>
      </c>
      <c r="G1160" s="103" t="b">
        <v>0</v>
      </c>
    </row>
    <row r="1161" spans="1:7" ht="15">
      <c r="A1161" s="105" t="s">
        <v>483</v>
      </c>
      <c r="B1161" s="103">
        <v>3</v>
      </c>
      <c r="C1161" s="107">
        <v>0.0019442195629535922</v>
      </c>
      <c r="D1161" s="103" t="s">
        <v>375</v>
      </c>
      <c r="E1161" s="103" t="b">
        <v>0</v>
      </c>
      <c r="F1161" s="103" t="b">
        <v>0</v>
      </c>
      <c r="G1161" s="103" t="b">
        <v>0</v>
      </c>
    </row>
    <row r="1162" spans="1:7" ht="15">
      <c r="A1162" s="105" t="s">
        <v>571</v>
      </c>
      <c r="B1162" s="103">
        <v>3</v>
      </c>
      <c r="C1162" s="107">
        <v>0.0029163293444303883</v>
      </c>
      <c r="D1162" s="103" t="s">
        <v>375</v>
      </c>
      <c r="E1162" s="103" t="b">
        <v>0</v>
      </c>
      <c r="F1162" s="103" t="b">
        <v>1</v>
      </c>
      <c r="G1162" s="103" t="b">
        <v>0</v>
      </c>
    </row>
    <row r="1163" spans="1:7" ht="15">
      <c r="A1163" s="105" t="s">
        <v>643</v>
      </c>
      <c r="B1163" s="103">
        <v>3</v>
      </c>
      <c r="C1163" s="107">
        <v>0.0029163293444303883</v>
      </c>
      <c r="D1163" s="103" t="s">
        <v>375</v>
      </c>
      <c r="E1163" s="103" t="b">
        <v>0</v>
      </c>
      <c r="F1163" s="103" t="b">
        <v>0</v>
      </c>
      <c r="G1163" s="103" t="b">
        <v>0</v>
      </c>
    </row>
    <row r="1164" spans="1:7" ht="15">
      <c r="A1164" s="105" t="s">
        <v>415</v>
      </c>
      <c r="B1164" s="103">
        <v>3</v>
      </c>
      <c r="C1164" s="107">
        <v>0.0019442195629535922</v>
      </c>
      <c r="D1164" s="103" t="s">
        <v>375</v>
      </c>
      <c r="E1164" s="103" t="b">
        <v>0</v>
      </c>
      <c r="F1164" s="103" t="b">
        <v>0</v>
      </c>
      <c r="G1164" s="103" t="b">
        <v>0</v>
      </c>
    </row>
    <row r="1165" spans="1:7" ht="15">
      <c r="A1165" s="105" t="s">
        <v>574</v>
      </c>
      <c r="B1165" s="103">
        <v>3</v>
      </c>
      <c r="C1165" s="107">
        <v>0.0019442195629535922</v>
      </c>
      <c r="D1165" s="103" t="s">
        <v>375</v>
      </c>
      <c r="E1165" s="103" t="b">
        <v>0</v>
      </c>
      <c r="F1165" s="103" t="b">
        <v>1</v>
      </c>
      <c r="G1165" s="103" t="b">
        <v>0</v>
      </c>
    </row>
    <row r="1166" spans="1:7" ht="15">
      <c r="A1166" s="105" t="s">
        <v>445</v>
      </c>
      <c r="B1166" s="103">
        <v>3</v>
      </c>
      <c r="C1166" s="107">
        <v>0.0029163293444303883</v>
      </c>
      <c r="D1166" s="103" t="s">
        <v>375</v>
      </c>
      <c r="E1166" s="103" t="b">
        <v>0</v>
      </c>
      <c r="F1166" s="103" t="b">
        <v>0</v>
      </c>
      <c r="G1166" s="103" t="b">
        <v>0</v>
      </c>
    </row>
    <row r="1167" spans="1:7" ht="15">
      <c r="A1167" s="105" t="s">
        <v>432</v>
      </c>
      <c r="B1167" s="103">
        <v>3</v>
      </c>
      <c r="C1167" s="107">
        <v>0.0029163293444303883</v>
      </c>
      <c r="D1167" s="103" t="s">
        <v>375</v>
      </c>
      <c r="E1167" s="103" t="b">
        <v>0</v>
      </c>
      <c r="F1167" s="103" t="b">
        <v>0</v>
      </c>
      <c r="G1167" s="103" t="b">
        <v>0</v>
      </c>
    </row>
    <row r="1168" spans="1:7" ht="15">
      <c r="A1168" s="105" t="s">
        <v>675</v>
      </c>
      <c r="B1168" s="103">
        <v>3</v>
      </c>
      <c r="C1168" s="107">
        <v>0.0029163293444303883</v>
      </c>
      <c r="D1168" s="103" t="s">
        <v>375</v>
      </c>
      <c r="E1168" s="103" t="b">
        <v>0</v>
      </c>
      <c r="F1168" s="103" t="b">
        <v>0</v>
      </c>
      <c r="G1168" s="103" t="b">
        <v>0</v>
      </c>
    </row>
    <row r="1169" spans="1:7" ht="15">
      <c r="A1169" s="105" t="s">
        <v>463</v>
      </c>
      <c r="B1169" s="103">
        <v>3</v>
      </c>
      <c r="C1169" s="107">
        <v>0.0029163293444303883</v>
      </c>
      <c r="D1169" s="103" t="s">
        <v>375</v>
      </c>
      <c r="E1169" s="103" t="b">
        <v>0</v>
      </c>
      <c r="F1169" s="103" t="b">
        <v>0</v>
      </c>
      <c r="G1169" s="103" t="b">
        <v>0</v>
      </c>
    </row>
    <row r="1170" spans="1:7" ht="15">
      <c r="A1170" s="105" t="s">
        <v>418</v>
      </c>
      <c r="B1170" s="103">
        <v>2</v>
      </c>
      <c r="C1170" s="107">
        <v>0.0012961463753023946</v>
      </c>
      <c r="D1170" s="103" t="s">
        <v>375</v>
      </c>
      <c r="E1170" s="103" t="b">
        <v>0</v>
      </c>
      <c r="F1170" s="103" t="b">
        <v>0</v>
      </c>
      <c r="G1170" s="103" t="b">
        <v>0</v>
      </c>
    </row>
    <row r="1171" spans="1:7" ht="15">
      <c r="A1171" s="105" t="s">
        <v>473</v>
      </c>
      <c r="B1171" s="103">
        <v>2</v>
      </c>
      <c r="C1171" s="107">
        <v>0.0012961463753023946</v>
      </c>
      <c r="D1171" s="103" t="s">
        <v>375</v>
      </c>
      <c r="E1171" s="103" t="b">
        <v>0</v>
      </c>
      <c r="F1171" s="103" t="b">
        <v>0</v>
      </c>
      <c r="G1171" s="103" t="b">
        <v>0</v>
      </c>
    </row>
    <row r="1172" spans="1:7" ht="15">
      <c r="A1172" s="105" t="s">
        <v>469</v>
      </c>
      <c r="B1172" s="103">
        <v>2</v>
      </c>
      <c r="C1172" s="107">
        <v>0.0012961463753023946</v>
      </c>
      <c r="D1172" s="103" t="s">
        <v>375</v>
      </c>
      <c r="E1172" s="103" t="b">
        <v>0</v>
      </c>
      <c r="F1172" s="103" t="b">
        <v>0</v>
      </c>
      <c r="G1172" s="103" t="b">
        <v>0</v>
      </c>
    </row>
    <row r="1173" spans="1:7" ht="15">
      <c r="A1173" s="105" t="s">
        <v>427</v>
      </c>
      <c r="B1173" s="103">
        <v>2</v>
      </c>
      <c r="C1173" s="107">
        <v>0.0012961463753023946</v>
      </c>
      <c r="D1173" s="103" t="s">
        <v>375</v>
      </c>
      <c r="E1173" s="103" t="b">
        <v>0</v>
      </c>
      <c r="F1173" s="103" t="b">
        <v>0</v>
      </c>
      <c r="G1173" s="103" t="b">
        <v>0</v>
      </c>
    </row>
    <row r="1174" spans="1:7" ht="15">
      <c r="A1174" s="105" t="s">
        <v>583</v>
      </c>
      <c r="B1174" s="103">
        <v>2</v>
      </c>
      <c r="C1174" s="107">
        <v>0.0012961463753023946</v>
      </c>
      <c r="D1174" s="103" t="s">
        <v>375</v>
      </c>
      <c r="E1174" s="103" t="b">
        <v>0</v>
      </c>
      <c r="F1174" s="103" t="b">
        <v>0</v>
      </c>
      <c r="G1174" s="103" t="b">
        <v>0</v>
      </c>
    </row>
    <row r="1175" spans="1:7" ht="15">
      <c r="A1175" s="105" t="s">
        <v>582</v>
      </c>
      <c r="B1175" s="103">
        <v>2</v>
      </c>
      <c r="C1175" s="107">
        <v>0.0012961463753023946</v>
      </c>
      <c r="D1175" s="103" t="s">
        <v>375</v>
      </c>
      <c r="E1175" s="103" t="b">
        <v>0</v>
      </c>
      <c r="F1175" s="103" t="b">
        <v>0</v>
      </c>
      <c r="G1175" s="103" t="b">
        <v>0</v>
      </c>
    </row>
    <row r="1176" spans="1:7" ht="15">
      <c r="A1176" s="105" t="s">
        <v>624</v>
      </c>
      <c r="B1176" s="103">
        <v>2</v>
      </c>
      <c r="C1176" s="107">
        <v>0.0012961463753023946</v>
      </c>
      <c r="D1176" s="103" t="s">
        <v>375</v>
      </c>
      <c r="E1176" s="103" t="b">
        <v>0</v>
      </c>
      <c r="F1176" s="103" t="b">
        <v>0</v>
      </c>
      <c r="G1176" s="103" t="b">
        <v>0</v>
      </c>
    </row>
    <row r="1177" spans="1:7" ht="15">
      <c r="A1177" s="105" t="s">
        <v>632</v>
      </c>
      <c r="B1177" s="103">
        <v>2</v>
      </c>
      <c r="C1177" s="107">
        <v>0.0012961463753023946</v>
      </c>
      <c r="D1177" s="103" t="s">
        <v>375</v>
      </c>
      <c r="E1177" s="103" t="b">
        <v>0</v>
      </c>
      <c r="F1177" s="103" t="b">
        <v>0</v>
      </c>
      <c r="G1177" s="103" t="b">
        <v>0</v>
      </c>
    </row>
    <row r="1178" spans="1:7" ht="15">
      <c r="A1178" s="105" t="s">
        <v>672</v>
      </c>
      <c r="B1178" s="103">
        <v>2</v>
      </c>
      <c r="C1178" s="107">
        <v>0.0012961463753023946</v>
      </c>
      <c r="D1178" s="103" t="s">
        <v>375</v>
      </c>
      <c r="E1178" s="103" t="b">
        <v>1</v>
      </c>
      <c r="F1178" s="103" t="b">
        <v>0</v>
      </c>
      <c r="G1178" s="103" t="b">
        <v>0</v>
      </c>
    </row>
    <row r="1179" spans="1:7" ht="15">
      <c r="A1179" s="105" t="s">
        <v>599</v>
      </c>
      <c r="B1179" s="103">
        <v>2</v>
      </c>
      <c r="C1179" s="107">
        <v>0.0012961463753023946</v>
      </c>
      <c r="D1179" s="103" t="s">
        <v>375</v>
      </c>
      <c r="E1179" s="103" t="b">
        <v>0</v>
      </c>
      <c r="F1179" s="103" t="b">
        <v>0</v>
      </c>
      <c r="G1179" s="103" t="b">
        <v>0</v>
      </c>
    </row>
    <row r="1180" spans="1:7" ht="15">
      <c r="A1180" s="105" t="s">
        <v>831</v>
      </c>
      <c r="B1180" s="103">
        <v>2</v>
      </c>
      <c r="C1180" s="107">
        <v>0.0012961463753023946</v>
      </c>
      <c r="D1180" s="103" t="s">
        <v>375</v>
      </c>
      <c r="E1180" s="103" t="b">
        <v>0</v>
      </c>
      <c r="F1180" s="103" t="b">
        <v>0</v>
      </c>
      <c r="G1180" s="103" t="b">
        <v>0</v>
      </c>
    </row>
    <row r="1181" spans="1:7" ht="15">
      <c r="A1181" s="105" t="s">
        <v>491</v>
      </c>
      <c r="B1181" s="103">
        <v>2</v>
      </c>
      <c r="C1181" s="107">
        <v>0.001944219562953592</v>
      </c>
      <c r="D1181" s="103" t="s">
        <v>375</v>
      </c>
      <c r="E1181" s="103" t="b">
        <v>0</v>
      </c>
      <c r="F1181" s="103" t="b">
        <v>0</v>
      </c>
      <c r="G1181" s="103" t="b">
        <v>0</v>
      </c>
    </row>
    <row r="1182" spans="1:7" ht="15">
      <c r="A1182" s="105" t="s">
        <v>832</v>
      </c>
      <c r="B1182" s="103">
        <v>2</v>
      </c>
      <c r="C1182" s="107">
        <v>0.0012961463753023946</v>
      </c>
      <c r="D1182" s="103" t="s">
        <v>375</v>
      </c>
      <c r="E1182" s="103" t="b">
        <v>0</v>
      </c>
      <c r="F1182" s="103" t="b">
        <v>0</v>
      </c>
      <c r="G1182" s="103" t="b">
        <v>0</v>
      </c>
    </row>
    <row r="1183" spans="1:7" ht="15">
      <c r="A1183" s="105" t="s">
        <v>410</v>
      </c>
      <c r="B1183" s="103">
        <v>2</v>
      </c>
      <c r="C1183" s="107">
        <v>0.0012961463753023946</v>
      </c>
      <c r="D1183" s="103" t="s">
        <v>375</v>
      </c>
      <c r="E1183" s="103" t="b">
        <v>0</v>
      </c>
      <c r="F1183" s="103" t="b">
        <v>0</v>
      </c>
      <c r="G1183" s="103" t="b">
        <v>0</v>
      </c>
    </row>
    <row r="1184" spans="1:7" ht="15">
      <c r="A1184" s="105" t="s">
        <v>774</v>
      </c>
      <c r="B1184" s="103">
        <v>2</v>
      </c>
      <c r="C1184" s="107">
        <v>0.0012961463753023946</v>
      </c>
      <c r="D1184" s="103" t="s">
        <v>375</v>
      </c>
      <c r="E1184" s="103" t="b">
        <v>1</v>
      </c>
      <c r="F1184" s="103" t="b">
        <v>0</v>
      </c>
      <c r="G1184" s="103" t="b">
        <v>0</v>
      </c>
    </row>
    <row r="1185" spans="1:7" ht="15">
      <c r="A1185" s="105" t="s">
        <v>833</v>
      </c>
      <c r="B1185" s="103">
        <v>2</v>
      </c>
      <c r="C1185" s="107">
        <v>0.0012961463753023946</v>
      </c>
      <c r="D1185" s="103" t="s">
        <v>375</v>
      </c>
      <c r="E1185" s="103" t="b">
        <v>0</v>
      </c>
      <c r="F1185" s="103" t="b">
        <v>0</v>
      </c>
      <c r="G1185" s="103" t="b">
        <v>0</v>
      </c>
    </row>
    <row r="1186" spans="1:7" ht="15">
      <c r="A1186" s="105" t="s">
        <v>560</v>
      </c>
      <c r="B1186" s="103">
        <v>2</v>
      </c>
      <c r="C1186" s="107">
        <v>0.0012961463753023946</v>
      </c>
      <c r="D1186" s="103" t="s">
        <v>375</v>
      </c>
      <c r="E1186" s="103" t="b">
        <v>0</v>
      </c>
      <c r="F1186" s="103" t="b">
        <v>0</v>
      </c>
      <c r="G1186" s="103" t="b">
        <v>0</v>
      </c>
    </row>
    <row r="1187" spans="1:7" ht="15">
      <c r="A1187" s="105" t="s">
        <v>503</v>
      </c>
      <c r="B1187" s="103">
        <v>2</v>
      </c>
      <c r="C1187" s="107">
        <v>0.0012961463753023946</v>
      </c>
      <c r="D1187" s="103" t="s">
        <v>375</v>
      </c>
      <c r="E1187" s="103" t="b">
        <v>0</v>
      </c>
      <c r="F1187" s="103" t="b">
        <v>0</v>
      </c>
      <c r="G1187" s="103" t="b">
        <v>0</v>
      </c>
    </row>
    <row r="1188" spans="1:7" ht="15">
      <c r="A1188" s="105" t="s">
        <v>488</v>
      </c>
      <c r="B1188" s="103">
        <v>2</v>
      </c>
      <c r="C1188" s="107">
        <v>0.0012961463753023946</v>
      </c>
      <c r="D1188" s="103" t="s">
        <v>375</v>
      </c>
      <c r="E1188" s="103" t="b">
        <v>0</v>
      </c>
      <c r="F1188" s="103" t="b">
        <v>0</v>
      </c>
      <c r="G1188" s="103" t="b">
        <v>0</v>
      </c>
    </row>
    <row r="1189" spans="1:7" ht="15">
      <c r="A1189" s="105" t="s">
        <v>984</v>
      </c>
      <c r="B1189" s="103">
        <v>2</v>
      </c>
      <c r="C1189" s="107">
        <v>0.001944219562953592</v>
      </c>
      <c r="D1189" s="103" t="s">
        <v>375</v>
      </c>
      <c r="E1189" s="103" t="b">
        <v>0</v>
      </c>
      <c r="F1189" s="103" t="b">
        <v>0</v>
      </c>
      <c r="G1189" s="103" t="b">
        <v>0</v>
      </c>
    </row>
    <row r="1190" spans="1:7" ht="15">
      <c r="A1190" s="105" t="s">
        <v>407</v>
      </c>
      <c r="B1190" s="103">
        <v>2</v>
      </c>
      <c r="C1190" s="107">
        <v>0.0012961463753023946</v>
      </c>
      <c r="D1190" s="103" t="s">
        <v>375</v>
      </c>
      <c r="E1190" s="103" t="b">
        <v>0</v>
      </c>
      <c r="F1190" s="103" t="b">
        <v>0</v>
      </c>
      <c r="G1190" s="103" t="b">
        <v>0</v>
      </c>
    </row>
    <row r="1191" spans="1:7" ht="15">
      <c r="A1191" s="105" t="s">
        <v>696</v>
      </c>
      <c r="B1191" s="103">
        <v>2</v>
      </c>
      <c r="C1191" s="107">
        <v>0.001944219562953592</v>
      </c>
      <c r="D1191" s="103" t="s">
        <v>375</v>
      </c>
      <c r="E1191" s="103" t="b">
        <v>0</v>
      </c>
      <c r="F1191" s="103" t="b">
        <v>0</v>
      </c>
      <c r="G1191" s="103" t="b">
        <v>0</v>
      </c>
    </row>
    <row r="1192" spans="1:7" ht="15">
      <c r="A1192" s="105" t="s">
        <v>697</v>
      </c>
      <c r="B1192" s="103">
        <v>2</v>
      </c>
      <c r="C1192" s="107">
        <v>0.001944219562953592</v>
      </c>
      <c r="D1192" s="103" t="s">
        <v>375</v>
      </c>
      <c r="E1192" s="103" t="b">
        <v>0</v>
      </c>
      <c r="F1192" s="103" t="b">
        <v>0</v>
      </c>
      <c r="G1192" s="103" t="b">
        <v>0</v>
      </c>
    </row>
    <row r="1193" spans="1:7" ht="15">
      <c r="A1193" s="105" t="s">
        <v>487</v>
      </c>
      <c r="B1193" s="103">
        <v>2</v>
      </c>
      <c r="C1193" s="107">
        <v>0.0012961463753023946</v>
      </c>
      <c r="D1193" s="103" t="s">
        <v>375</v>
      </c>
      <c r="E1193" s="103" t="b">
        <v>0</v>
      </c>
      <c r="F1193" s="103" t="b">
        <v>0</v>
      </c>
      <c r="G1193" s="103" t="b">
        <v>0</v>
      </c>
    </row>
    <row r="1194" spans="1:7" ht="15">
      <c r="A1194" s="105" t="s">
        <v>683</v>
      </c>
      <c r="B1194" s="103">
        <v>2</v>
      </c>
      <c r="C1194" s="107">
        <v>0.001944219562953592</v>
      </c>
      <c r="D1194" s="103" t="s">
        <v>375</v>
      </c>
      <c r="E1194" s="103" t="b">
        <v>0</v>
      </c>
      <c r="F1194" s="103" t="b">
        <v>0</v>
      </c>
      <c r="G1194" s="103" t="b">
        <v>0</v>
      </c>
    </row>
    <row r="1195" spans="1:7" ht="15">
      <c r="A1195" s="105" t="s">
        <v>532</v>
      </c>
      <c r="B1195" s="103">
        <v>2</v>
      </c>
      <c r="C1195" s="107">
        <v>0.0012961463753023946</v>
      </c>
      <c r="D1195" s="103" t="s">
        <v>375</v>
      </c>
      <c r="E1195" s="103" t="b">
        <v>0</v>
      </c>
      <c r="F1195" s="103" t="b">
        <v>0</v>
      </c>
      <c r="G1195" s="103" t="b">
        <v>0</v>
      </c>
    </row>
    <row r="1196" spans="1:7" ht="15">
      <c r="A1196" s="105" t="s">
        <v>986</v>
      </c>
      <c r="B1196" s="103">
        <v>2</v>
      </c>
      <c r="C1196" s="107">
        <v>0.001944219562953592</v>
      </c>
      <c r="D1196" s="103" t="s">
        <v>375</v>
      </c>
      <c r="E1196" s="103" t="b">
        <v>0</v>
      </c>
      <c r="F1196" s="103" t="b">
        <v>0</v>
      </c>
      <c r="G1196" s="103" t="b">
        <v>0</v>
      </c>
    </row>
    <row r="1197" spans="1:7" ht="15">
      <c r="A1197" s="105" t="s">
        <v>523</v>
      </c>
      <c r="B1197" s="103">
        <v>2</v>
      </c>
      <c r="C1197" s="107">
        <v>0.0012961463753023946</v>
      </c>
      <c r="D1197" s="103" t="s">
        <v>375</v>
      </c>
      <c r="E1197" s="103" t="b">
        <v>0</v>
      </c>
      <c r="F1197" s="103" t="b">
        <v>0</v>
      </c>
      <c r="G1197" s="103" t="b">
        <v>0</v>
      </c>
    </row>
    <row r="1198" spans="1:7" ht="15">
      <c r="A1198" s="105" t="s">
        <v>554</v>
      </c>
      <c r="B1198" s="103">
        <v>2</v>
      </c>
      <c r="C1198" s="107">
        <v>0.001944219562953592</v>
      </c>
      <c r="D1198" s="103" t="s">
        <v>375</v>
      </c>
      <c r="E1198" s="103" t="b">
        <v>0</v>
      </c>
      <c r="F1198" s="103" t="b">
        <v>0</v>
      </c>
      <c r="G1198" s="103" t="b">
        <v>0</v>
      </c>
    </row>
    <row r="1199" spans="1:7" ht="15">
      <c r="A1199" s="105" t="s">
        <v>419</v>
      </c>
      <c r="B1199" s="103">
        <v>2</v>
      </c>
      <c r="C1199" s="107">
        <v>0.001944219562953592</v>
      </c>
      <c r="D1199" s="103" t="s">
        <v>375</v>
      </c>
      <c r="E1199" s="103" t="b">
        <v>0</v>
      </c>
      <c r="F1199" s="103" t="b">
        <v>0</v>
      </c>
      <c r="G1199" s="103" t="b">
        <v>0</v>
      </c>
    </row>
    <row r="1200" spans="1:7" ht="15">
      <c r="A1200" s="105" t="s">
        <v>777</v>
      </c>
      <c r="B1200" s="103">
        <v>2</v>
      </c>
      <c r="C1200" s="107">
        <v>0.0012961463753023946</v>
      </c>
      <c r="D1200" s="103" t="s">
        <v>375</v>
      </c>
      <c r="E1200" s="103" t="b">
        <v>0</v>
      </c>
      <c r="F1200" s="103" t="b">
        <v>0</v>
      </c>
      <c r="G1200" s="103" t="b">
        <v>0</v>
      </c>
    </row>
    <row r="1201" spans="1:7" ht="15">
      <c r="A1201" s="105" t="s">
        <v>603</v>
      </c>
      <c r="B1201" s="103">
        <v>2</v>
      </c>
      <c r="C1201" s="107">
        <v>0.0012961463753023946</v>
      </c>
      <c r="D1201" s="103" t="s">
        <v>375</v>
      </c>
      <c r="E1201" s="103" t="b">
        <v>1</v>
      </c>
      <c r="F1201" s="103" t="b">
        <v>0</v>
      </c>
      <c r="G1201" s="103" t="b">
        <v>0</v>
      </c>
    </row>
    <row r="1202" spans="1:7" ht="15">
      <c r="A1202" s="105" t="s">
        <v>504</v>
      </c>
      <c r="B1202" s="103">
        <v>2</v>
      </c>
      <c r="C1202" s="107">
        <v>0.0012961463753023946</v>
      </c>
      <c r="D1202" s="103" t="s">
        <v>375</v>
      </c>
      <c r="E1202" s="103" t="b">
        <v>0</v>
      </c>
      <c r="F1202" s="103" t="b">
        <v>0</v>
      </c>
      <c r="G1202" s="103" t="b">
        <v>0</v>
      </c>
    </row>
    <row r="1203" spans="1:7" ht="15">
      <c r="A1203" s="105" t="s">
        <v>988</v>
      </c>
      <c r="B1203" s="103">
        <v>2</v>
      </c>
      <c r="C1203" s="107">
        <v>0.001944219562953592</v>
      </c>
      <c r="D1203" s="103" t="s">
        <v>375</v>
      </c>
      <c r="E1203" s="103" t="b">
        <v>0</v>
      </c>
      <c r="F1203" s="103" t="b">
        <v>0</v>
      </c>
      <c r="G1203" s="103" t="b">
        <v>0</v>
      </c>
    </row>
    <row r="1204" spans="1:7" ht="15">
      <c r="A1204" s="105" t="s">
        <v>455</v>
      </c>
      <c r="B1204" s="103">
        <v>2</v>
      </c>
      <c r="C1204" s="107">
        <v>0.0012961463753023946</v>
      </c>
      <c r="D1204" s="103" t="s">
        <v>375</v>
      </c>
      <c r="E1204" s="103" t="b">
        <v>0</v>
      </c>
      <c r="F1204" s="103" t="b">
        <v>0</v>
      </c>
      <c r="G1204" s="103" t="b">
        <v>0</v>
      </c>
    </row>
    <row r="1205" spans="1:7" ht="15">
      <c r="A1205" s="105" t="s">
        <v>989</v>
      </c>
      <c r="B1205" s="103">
        <v>2</v>
      </c>
      <c r="C1205" s="107">
        <v>0.001944219562953592</v>
      </c>
      <c r="D1205" s="103" t="s">
        <v>375</v>
      </c>
      <c r="E1205" s="103" t="b">
        <v>0</v>
      </c>
      <c r="F1205" s="103" t="b">
        <v>0</v>
      </c>
      <c r="G1205" s="103" t="b">
        <v>0</v>
      </c>
    </row>
    <row r="1206" spans="1:7" ht="15">
      <c r="A1206" s="105" t="s">
        <v>447</v>
      </c>
      <c r="B1206" s="103">
        <v>2</v>
      </c>
      <c r="C1206" s="107">
        <v>0.001944219562953592</v>
      </c>
      <c r="D1206" s="103" t="s">
        <v>375</v>
      </c>
      <c r="E1206" s="103" t="b">
        <v>0</v>
      </c>
      <c r="F1206" s="103" t="b">
        <v>0</v>
      </c>
      <c r="G1206" s="103" t="b">
        <v>0</v>
      </c>
    </row>
    <row r="1207" spans="1:7" ht="15">
      <c r="A1207" s="105" t="s">
        <v>990</v>
      </c>
      <c r="B1207" s="103">
        <v>2</v>
      </c>
      <c r="C1207" s="107">
        <v>0.001944219562953592</v>
      </c>
      <c r="D1207" s="103" t="s">
        <v>375</v>
      </c>
      <c r="E1207" s="103" t="b">
        <v>0</v>
      </c>
      <c r="F1207" s="103" t="b">
        <v>0</v>
      </c>
      <c r="G1207" s="103" t="b">
        <v>0</v>
      </c>
    </row>
    <row r="1208" spans="1:7" ht="15">
      <c r="A1208" s="105" t="s">
        <v>734</v>
      </c>
      <c r="B1208" s="103">
        <v>2</v>
      </c>
      <c r="C1208" s="107">
        <v>0.001944219562953592</v>
      </c>
      <c r="D1208" s="103" t="s">
        <v>375</v>
      </c>
      <c r="E1208" s="103" t="b">
        <v>0</v>
      </c>
      <c r="F1208" s="103" t="b">
        <v>0</v>
      </c>
      <c r="G1208" s="103" t="b">
        <v>0</v>
      </c>
    </row>
    <row r="1209" spans="1:7" ht="15">
      <c r="A1209" s="105" t="s">
        <v>791</v>
      </c>
      <c r="B1209" s="103">
        <v>2</v>
      </c>
      <c r="C1209" s="107">
        <v>0.0012961463753023946</v>
      </c>
      <c r="D1209" s="103" t="s">
        <v>375</v>
      </c>
      <c r="E1209" s="103" t="b">
        <v>0</v>
      </c>
      <c r="F1209" s="103" t="b">
        <v>0</v>
      </c>
      <c r="G1209" s="103" t="b">
        <v>0</v>
      </c>
    </row>
    <row r="1210" spans="1:7" ht="15">
      <c r="A1210" s="105" t="s">
        <v>568</v>
      </c>
      <c r="B1210" s="103">
        <v>2</v>
      </c>
      <c r="C1210" s="107">
        <v>0.0012961463753023946</v>
      </c>
      <c r="D1210" s="103" t="s">
        <v>375</v>
      </c>
      <c r="E1210" s="103" t="b">
        <v>0</v>
      </c>
      <c r="F1210" s="103" t="b">
        <v>0</v>
      </c>
      <c r="G1210" s="103" t="b">
        <v>0</v>
      </c>
    </row>
    <row r="1211" spans="1:7" ht="15">
      <c r="A1211" s="105" t="s">
        <v>406</v>
      </c>
      <c r="B1211" s="103">
        <v>2</v>
      </c>
      <c r="C1211" s="107">
        <v>0.0012961463753023946</v>
      </c>
      <c r="D1211" s="103" t="s">
        <v>375</v>
      </c>
      <c r="E1211" s="103" t="b">
        <v>0</v>
      </c>
      <c r="F1211" s="103" t="b">
        <v>0</v>
      </c>
      <c r="G1211" s="103" t="b">
        <v>0</v>
      </c>
    </row>
    <row r="1212" spans="1:7" ht="15">
      <c r="A1212" s="105" t="s">
        <v>429</v>
      </c>
      <c r="B1212" s="103">
        <v>2</v>
      </c>
      <c r="C1212" s="107">
        <v>0.0012961463753023946</v>
      </c>
      <c r="D1212" s="103" t="s">
        <v>375</v>
      </c>
      <c r="E1212" s="103" t="b">
        <v>0</v>
      </c>
      <c r="F1212" s="103" t="b">
        <v>0</v>
      </c>
      <c r="G1212" s="103" t="b">
        <v>0</v>
      </c>
    </row>
    <row r="1213" spans="1:7" ht="15">
      <c r="A1213" s="105" t="s">
        <v>434</v>
      </c>
      <c r="B1213" s="103">
        <v>2</v>
      </c>
      <c r="C1213" s="107">
        <v>0.001944219562953592</v>
      </c>
      <c r="D1213" s="103" t="s">
        <v>375</v>
      </c>
      <c r="E1213" s="103" t="b">
        <v>0</v>
      </c>
      <c r="F1213" s="103" t="b">
        <v>0</v>
      </c>
      <c r="G1213" s="103" t="b">
        <v>0</v>
      </c>
    </row>
    <row r="1214" spans="1:7" ht="15">
      <c r="A1214" s="105" t="s">
        <v>423</v>
      </c>
      <c r="B1214" s="103">
        <v>2</v>
      </c>
      <c r="C1214" s="107">
        <v>0.0012961463753023946</v>
      </c>
      <c r="D1214" s="103" t="s">
        <v>375</v>
      </c>
      <c r="E1214" s="103" t="b">
        <v>0</v>
      </c>
      <c r="F1214" s="103" t="b">
        <v>0</v>
      </c>
      <c r="G1214" s="103" t="b">
        <v>0</v>
      </c>
    </row>
    <row r="1215" spans="1:7" ht="15">
      <c r="A1215" s="105" t="s">
        <v>451</v>
      </c>
      <c r="B1215" s="103">
        <v>2</v>
      </c>
      <c r="C1215" s="107">
        <v>0.0012961463753023946</v>
      </c>
      <c r="D1215" s="103" t="s">
        <v>375</v>
      </c>
      <c r="E1215" s="103" t="b">
        <v>0</v>
      </c>
      <c r="F1215" s="103" t="b">
        <v>0</v>
      </c>
      <c r="G1215" s="103" t="b">
        <v>0</v>
      </c>
    </row>
    <row r="1216" spans="1:7" ht="15">
      <c r="A1216" s="105" t="s">
        <v>497</v>
      </c>
      <c r="B1216" s="103">
        <v>2</v>
      </c>
      <c r="C1216" s="107">
        <v>0.0012961463753023946</v>
      </c>
      <c r="D1216" s="103" t="s">
        <v>375</v>
      </c>
      <c r="E1216" s="103" t="b">
        <v>0</v>
      </c>
      <c r="F1216" s="103" t="b">
        <v>0</v>
      </c>
      <c r="G1216" s="103" t="b">
        <v>0</v>
      </c>
    </row>
    <row r="1217" spans="1:7" ht="15">
      <c r="A1217" s="105" t="s">
        <v>566</v>
      </c>
      <c r="B1217" s="103">
        <v>2</v>
      </c>
      <c r="C1217" s="107">
        <v>0.0012961463753023946</v>
      </c>
      <c r="D1217" s="103" t="s">
        <v>375</v>
      </c>
      <c r="E1217" s="103" t="b">
        <v>0</v>
      </c>
      <c r="F1217" s="103" t="b">
        <v>0</v>
      </c>
      <c r="G1217" s="103" t="b">
        <v>0</v>
      </c>
    </row>
    <row r="1218" spans="1:7" ht="15">
      <c r="A1218" s="105" t="s">
        <v>638</v>
      </c>
      <c r="B1218" s="103">
        <v>2</v>
      </c>
      <c r="C1218" s="107">
        <v>0.0012961463753023946</v>
      </c>
      <c r="D1218" s="103" t="s">
        <v>375</v>
      </c>
      <c r="E1218" s="103" t="b">
        <v>0</v>
      </c>
      <c r="F1218" s="103" t="b">
        <v>0</v>
      </c>
      <c r="G1218" s="103" t="b">
        <v>0</v>
      </c>
    </row>
    <row r="1219" spans="1:7" ht="15">
      <c r="A1219" s="105" t="s">
        <v>569</v>
      </c>
      <c r="B1219" s="103">
        <v>2</v>
      </c>
      <c r="C1219" s="107">
        <v>0.001944219562953592</v>
      </c>
      <c r="D1219" s="103" t="s">
        <v>375</v>
      </c>
      <c r="E1219" s="103" t="b">
        <v>0</v>
      </c>
      <c r="F1219" s="103" t="b">
        <v>0</v>
      </c>
      <c r="G1219" s="103" t="b">
        <v>0</v>
      </c>
    </row>
    <row r="1220" spans="1:7" ht="15">
      <c r="A1220" s="105" t="s">
        <v>640</v>
      </c>
      <c r="B1220" s="103">
        <v>2</v>
      </c>
      <c r="C1220" s="107">
        <v>0.001944219562953592</v>
      </c>
      <c r="D1220" s="103" t="s">
        <v>375</v>
      </c>
      <c r="E1220" s="103" t="b">
        <v>0</v>
      </c>
      <c r="F1220" s="103" t="b">
        <v>0</v>
      </c>
      <c r="G1220" s="103" t="b">
        <v>0</v>
      </c>
    </row>
    <row r="1221" spans="1:7" ht="15">
      <c r="A1221" s="105" t="s">
        <v>641</v>
      </c>
      <c r="B1221" s="103">
        <v>2</v>
      </c>
      <c r="C1221" s="107">
        <v>0.001944219562953592</v>
      </c>
      <c r="D1221" s="103" t="s">
        <v>375</v>
      </c>
      <c r="E1221" s="103" t="b">
        <v>0</v>
      </c>
      <c r="F1221" s="103" t="b">
        <v>0</v>
      </c>
      <c r="G1221" s="103" t="b">
        <v>0</v>
      </c>
    </row>
    <row r="1222" spans="1:7" ht="15">
      <c r="A1222" s="105" t="s">
        <v>522</v>
      </c>
      <c r="B1222" s="103">
        <v>2</v>
      </c>
      <c r="C1222" s="107">
        <v>0.001944219562953592</v>
      </c>
      <c r="D1222" s="103" t="s">
        <v>375</v>
      </c>
      <c r="E1222" s="103" t="b">
        <v>0</v>
      </c>
      <c r="F1222" s="103" t="b">
        <v>0</v>
      </c>
      <c r="G1222" s="103" t="b">
        <v>0</v>
      </c>
    </row>
    <row r="1223" spans="1:7" ht="15">
      <c r="A1223" s="105" t="s">
        <v>762</v>
      </c>
      <c r="B1223" s="103">
        <v>2</v>
      </c>
      <c r="C1223" s="107">
        <v>0.0012961463753023946</v>
      </c>
      <c r="D1223" s="103" t="s">
        <v>375</v>
      </c>
      <c r="E1223" s="103" t="b">
        <v>0</v>
      </c>
      <c r="F1223" s="103" t="b">
        <v>0</v>
      </c>
      <c r="G1223" s="103" t="b">
        <v>0</v>
      </c>
    </row>
    <row r="1224" spans="1:7" ht="15">
      <c r="A1224" s="105" t="s">
        <v>765</v>
      </c>
      <c r="B1224" s="103">
        <v>2</v>
      </c>
      <c r="C1224" s="107">
        <v>0.001944219562953592</v>
      </c>
      <c r="D1224" s="103" t="s">
        <v>375</v>
      </c>
      <c r="E1224" s="103" t="b">
        <v>0</v>
      </c>
      <c r="F1224" s="103" t="b">
        <v>0</v>
      </c>
      <c r="G1224" s="103" t="b">
        <v>0</v>
      </c>
    </row>
    <row r="1225" spans="1:7" ht="15">
      <c r="A1225" s="105" t="s">
        <v>534</v>
      </c>
      <c r="B1225" s="103">
        <v>2</v>
      </c>
      <c r="C1225" s="107">
        <v>0.001944219562953592</v>
      </c>
      <c r="D1225" s="103" t="s">
        <v>375</v>
      </c>
      <c r="E1225" s="103" t="b">
        <v>0</v>
      </c>
      <c r="F1225" s="103" t="b">
        <v>0</v>
      </c>
      <c r="G1225" s="103" t="b">
        <v>0</v>
      </c>
    </row>
    <row r="1226" spans="1:7" ht="15">
      <c r="A1226" s="105" t="s">
        <v>486</v>
      </c>
      <c r="B1226" s="103">
        <v>2</v>
      </c>
      <c r="C1226" s="107">
        <v>0.0012961463753023946</v>
      </c>
      <c r="D1226" s="103" t="s">
        <v>375</v>
      </c>
      <c r="E1226" s="103" t="b">
        <v>0</v>
      </c>
      <c r="F1226" s="103" t="b">
        <v>0</v>
      </c>
      <c r="G1226" s="103" t="b">
        <v>0</v>
      </c>
    </row>
    <row r="1227" spans="1:7" ht="15">
      <c r="A1227" s="105" t="s">
        <v>536</v>
      </c>
      <c r="B1227" s="103">
        <v>2</v>
      </c>
      <c r="C1227" s="107">
        <v>0.0012961463753023946</v>
      </c>
      <c r="D1227" s="103" t="s">
        <v>375</v>
      </c>
      <c r="E1227" s="103" t="b">
        <v>0</v>
      </c>
      <c r="F1227" s="103" t="b">
        <v>0</v>
      </c>
      <c r="G1227" s="103" t="b">
        <v>0</v>
      </c>
    </row>
    <row r="1228" spans="1:7" ht="15">
      <c r="A1228" s="105" t="s">
        <v>422</v>
      </c>
      <c r="B1228" s="103">
        <v>2</v>
      </c>
      <c r="C1228" s="107">
        <v>0.0012961463753023946</v>
      </c>
      <c r="D1228" s="103" t="s">
        <v>375</v>
      </c>
      <c r="E1228" s="103" t="b">
        <v>0</v>
      </c>
      <c r="F1228" s="103" t="b">
        <v>0</v>
      </c>
      <c r="G1228" s="103" t="b">
        <v>0</v>
      </c>
    </row>
    <row r="1229" spans="1:7" ht="15">
      <c r="A1229" s="105" t="s">
        <v>773</v>
      </c>
      <c r="B1229" s="103">
        <v>2</v>
      </c>
      <c r="C1229" s="107">
        <v>0.001944219562953592</v>
      </c>
      <c r="D1229" s="103" t="s">
        <v>375</v>
      </c>
      <c r="E1229" s="103" t="b">
        <v>0</v>
      </c>
      <c r="F1229" s="103" t="b">
        <v>0</v>
      </c>
      <c r="G1229" s="103" t="b">
        <v>0</v>
      </c>
    </row>
    <row r="1230" spans="1:7" ht="15">
      <c r="A1230" s="105" t="s">
        <v>495</v>
      </c>
      <c r="B1230" s="103">
        <v>2</v>
      </c>
      <c r="C1230" s="107">
        <v>0.001944219562953592</v>
      </c>
      <c r="D1230" s="103" t="s">
        <v>375</v>
      </c>
      <c r="E1230" s="103" t="b">
        <v>0</v>
      </c>
      <c r="F1230" s="103" t="b">
        <v>0</v>
      </c>
      <c r="G1230" s="103" t="b">
        <v>0</v>
      </c>
    </row>
    <row r="1231" spans="1:7" ht="15">
      <c r="A1231" s="105" t="s">
        <v>629</v>
      </c>
      <c r="B1231" s="103">
        <v>2</v>
      </c>
      <c r="C1231" s="107">
        <v>0.0012961463753023946</v>
      </c>
      <c r="D1231" s="103" t="s">
        <v>375</v>
      </c>
      <c r="E1231" s="103" t="b">
        <v>0</v>
      </c>
      <c r="F1231" s="103" t="b">
        <v>0</v>
      </c>
      <c r="G1231" s="103" t="b">
        <v>0</v>
      </c>
    </row>
    <row r="1232" spans="1:7" ht="15">
      <c r="A1232" s="105" t="s">
        <v>782</v>
      </c>
      <c r="B1232" s="103">
        <v>2</v>
      </c>
      <c r="C1232" s="107">
        <v>0.001944219562953592</v>
      </c>
      <c r="D1232" s="103" t="s">
        <v>375</v>
      </c>
      <c r="E1232" s="103" t="b">
        <v>0</v>
      </c>
      <c r="F1232" s="103" t="b">
        <v>1</v>
      </c>
      <c r="G1232" s="103" t="b">
        <v>0</v>
      </c>
    </row>
    <row r="1233" spans="1:7" ht="15">
      <c r="A1233" s="105" t="s">
        <v>783</v>
      </c>
      <c r="B1233" s="103">
        <v>2</v>
      </c>
      <c r="C1233" s="107">
        <v>0.0012961463753023946</v>
      </c>
      <c r="D1233" s="103" t="s">
        <v>375</v>
      </c>
      <c r="E1233" s="103" t="b">
        <v>0</v>
      </c>
      <c r="F1233" s="103" t="b">
        <v>0</v>
      </c>
      <c r="G1233" s="103" t="b">
        <v>0</v>
      </c>
    </row>
    <row r="1234" spans="1:7" ht="15">
      <c r="A1234" s="105" t="s">
        <v>563</v>
      </c>
      <c r="B1234" s="103">
        <v>2</v>
      </c>
      <c r="C1234" s="107">
        <v>0.0012961463753023946</v>
      </c>
      <c r="D1234" s="103" t="s">
        <v>375</v>
      </c>
      <c r="E1234" s="103" t="b">
        <v>0</v>
      </c>
      <c r="F1234" s="103" t="b">
        <v>0</v>
      </c>
      <c r="G1234" s="103" t="b">
        <v>0</v>
      </c>
    </row>
    <row r="1235" spans="1:7" ht="15">
      <c r="A1235" s="105" t="s">
        <v>841</v>
      </c>
      <c r="B1235" s="103">
        <v>2</v>
      </c>
      <c r="C1235" s="107">
        <v>0.001944219562953592</v>
      </c>
      <c r="D1235" s="103" t="s">
        <v>375</v>
      </c>
      <c r="E1235" s="103" t="b">
        <v>0</v>
      </c>
      <c r="F1235" s="103" t="b">
        <v>0</v>
      </c>
      <c r="G1235" s="103" t="b">
        <v>0</v>
      </c>
    </row>
    <row r="1236" spans="1:7" ht="15">
      <c r="A1236" s="105" t="s">
        <v>842</v>
      </c>
      <c r="B1236" s="103">
        <v>2</v>
      </c>
      <c r="C1236" s="107">
        <v>0.001944219562953592</v>
      </c>
      <c r="D1236" s="103" t="s">
        <v>375</v>
      </c>
      <c r="E1236" s="103" t="b">
        <v>0</v>
      </c>
      <c r="F1236" s="103" t="b">
        <v>0</v>
      </c>
      <c r="G1236" s="103" t="b">
        <v>0</v>
      </c>
    </row>
    <row r="1237" spans="1:7" ht="15">
      <c r="A1237" s="105" t="s">
        <v>843</v>
      </c>
      <c r="B1237" s="103">
        <v>2</v>
      </c>
      <c r="C1237" s="107">
        <v>0.001944219562953592</v>
      </c>
      <c r="D1237" s="103" t="s">
        <v>375</v>
      </c>
      <c r="E1237" s="103" t="b">
        <v>0</v>
      </c>
      <c r="F1237" s="103" t="b">
        <v>0</v>
      </c>
      <c r="G1237" s="103" t="b">
        <v>0</v>
      </c>
    </row>
    <row r="1238" spans="1:7" ht="15">
      <c r="A1238" s="105" t="s">
        <v>844</v>
      </c>
      <c r="B1238" s="103">
        <v>2</v>
      </c>
      <c r="C1238" s="107">
        <v>0.001944219562953592</v>
      </c>
      <c r="D1238" s="103" t="s">
        <v>375</v>
      </c>
      <c r="E1238" s="103" t="b">
        <v>0</v>
      </c>
      <c r="F1238" s="103" t="b">
        <v>0</v>
      </c>
      <c r="G1238" s="103" t="b">
        <v>0</v>
      </c>
    </row>
    <row r="1239" spans="1:7" ht="15">
      <c r="A1239" s="105" t="s">
        <v>845</v>
      </c>
      <c r="B1239" s="103">
        <v>2</v>
      </c>
      <c r="C1239" s="107">
        <v>0.001944219562953592</v>
      </c>
      <c r="D1239" s="103" t="s">
        <v>375</v>
      </c>
      <c r="E1239" s="103" t="b">
        <v>0</v>
      </c>
      <c r="F1239" s="103" t="b">
        <v>0</v>
      </c>
      <c r="G1239" s="103" t="b">
        <v>0</v>
      </c>
    </row>
    <row r="1240" spans="1:7" ht="15">
      <c r="A1240" s="105" t="s">
        <v>677</v>
      </c>
      <c r="B1240" s="103">
        <v>2</v>
      </c>
      <c r="C1240" s="107">
        <v>0.001944219562953592</v>
      </c>
      <c r="D1240" s="103" t="s">
        <v>375</v>
      </c>
      <c r="E1240" s="103" t="b">
        <v>0</v>
      </c>
      <c r="F1240" s="103" t="b">
        <v>0</v>
      </c>
      <c r="G1240" s="103" t="b">
        <v>0</v>
      </c>
    </row>
    <row r="1241" spans="1:7" ht="15">
      <c r="A1241" s="105" t="s">
        <v>679</v>
      </c>
      <c r="B1241" s="103">
        <v>2</v>
      </c>
      <c r="C1241" s="107">
        <v>0.001944219562953592</v>
      </c>
      <c r="D1241" s="103" t="s">
        <v>375</v>
      </c>
      <c r="E1241" s="103" t="b">
        <v>0</v>
      </c>
      <c r="F1241" s="103" t="b">
        <v>0</v>
      </c>
      <c r="G1241" s="103" t="b">
        <v>0</v>
      </c>
    </row>
    <row r="1242" spans="1:7" ht="15">
      <c r="A1242" s="105" t="s">
        <v>662</v>
      </c>
      <c r="B1242" s="103">
        <v>2</v>
      </c>
      <c r="C1242" s="107">
        <v>0.001944219562953592</v>
      </c>
      <c r="D1242" s="103" t="s">
        <v>375</v>
      </c>
      <c r="E1242" s="103" t="b">
        <v>0</v>
      </c>
      <c r="F1242" s="103" t="b">
        <v>0</v>
      </c>
      <c r="G1242" s="103" t="b">
        <v>0</v>
      </c>
    </row>
    <row r="1243" spans="1:7" ht="15">
      <c r="A1243" s="105" t="s">
        <v>528</v>
      </c>
      <c r="B1243" s="103">
        <v>2</v>
      </c>
      <c r="C1243" s="107">
        <v>0.0012961463753023946</v>
      </c>
      <c r="D1243" s="103" t="s">
        <v>375</v>
      </c>
      <c r="E1243" s="103" t="b">
        <v>0</v>
      </c>
      <c r="F1243" s="103" t="b">
        <v>0</v>
      </c>
      <c r="G1243" s="103" t="b">
        <v>0</v>
      </c>
    </row>
    <row r="1244" spans="1:7" ht="15">
      <c r="A1244" s="105" t="s">
        <v>478</v>
      </c>
      <c r="B1244" s="103">
        <v>2</v>
      </c>
      <c r="C1244" s="107">
        <v>0.001944219562953592</v>
      </c>
      <c r="D1244" s="103" t="s">
        <v>375</v>
      </c>
      <c r="E1244" s="103" t="b">
        <v>0</v>
      </c>
      <c r="F1244" s="103" t="b">
        <v>0</v>
      </c>
      <c r="G1244" s="103" t="b">
        <v>0</v>
      </c>
    </row>
    <row r="1245" spans="1:7" ht="15">
      <c r="A1245" s="105" t="s">
        <v>654</v>
      </c>
      <c r="B1245" s="103">
        <v>2</v>
      </c>
      <c r="C1245" s="107">
        <v>0.001944219562953592</v>
      </c>
      <c r="D1245" s="103" t="s">
        <v>375</v>
      </c>
      <c r="E1245" s="103" t="b">
        <v>0</v>
      </c>
      <c r="F1245" s="103" t="b">
        <v>0</v>
      </c>
      <c r="G1245" s="103" t="b">
        <v>0</v>
      </c>
    </row>
    <row r="1246" spans="1:7" ht="15">
      <c r="A1246" s="105" t="s">
        <v>524</v>
      </c>
      <c r="B1246" s="103">
        <v>2</v>
      </c>
      <c r="C1246" s="107">
        <v>0.001944219562953592</v>
      </c>
      <c r="D1246" s="103" t="s">
        <v>375</v>
      </c>
      <c r="E1246" s="103" t="b">
        <v>0</v>
      </c>
      <c r="F1246" s="103" t="b">
        <v>0</v>
      </c>
      <c r="G1246" s="103" t="b">
        <v>0</v>
      </c>
    </row>
    <row r="1247" spans="1:7" ht="15">
      <c r="A1247" s="105" t="s">
        <v>751</v>
      </c>
      <c r="B1247" s="103">
        <v>2</v>
      </c>
      <c r="C1247" s="107">
        <v>0.0012961463753023946</v>
      </c>
      <c r="D1247" s="103" t="s">
        <v>375</v>
      </c>
      <c r="E1247" s="103" t="b">
        <v>0</v>
      </c>
      <c r="F1247" s="103" t="b">
        <v>0</v>
      </c>
      <c r="G1247" s="103" t="b">
        <v>0</v>
      </c>
    </row>
    <row r="1248" spans="1:7" ht="15">
      <c r="A1248" s="105" t="s">
        <v>749</v>
      </c>
      <c r="B1248" s="103">
        <v>2</v>
      </c>
      <c r="C1248" s="107">
        <v>0.001944219562953592</v>
      </c>
      <c r="D1248" s="103" t="s">
        <v>375</v>
      </c>
      <c r="E1248" s="103" t="b">
        <v>0</v>
      </c>
      <c r="F1248" s="103" t="b">
        <v>0</v>
      </c>
      <c r="G1248" s="103" t="b">
        <v>0</v>
      </c>
    </row>
    <row r="1249" spans="1:7" ht="15">
      <c r="A1249" s="105" t="s">
        <v>394</v>
      </c>
      <c r="B1249" s="103">
        <v>10</v>
      </c>
      <c r="C1249" s="107">
        <v>0</v>
      </c>
      <c r="D1249" s="103" t="s">
        <v>376</v>
      </c>
      <c r="E1249" s="103" t="b">
        <v>0</v>
      </c>
      <c r="F1249" s="103" t="b">
        <v>0</v>
      </c>
      <c r="G1249" s="103" t="b">
        <v>0</v>
      </c>
    </row>
    <row r="1250" spans="1:7" ht="15">
      <c r="A1250" s="105" t="s">
        <v>398</v>
      </c>
      <c r="B1250" s="103">
        <v>8</v>
      </c>
      <c r="C1250" s="107">
        <v>0</v>
      </c>
      <c r="D1250" s="103" t="s">
        <v>376</v>
      </c>
      <c r="E1250" s="103" t="b">
        <v>0</v>
      </c>
      <c r="F1250" s="103" t="b">
        <v>0</v>
      </c>
      <c r="G1250" s="103" t="b">
        <v>0</v>
      </c>
    </row>
    <row r="1251" spans="1:7" ht="15">
      <c r="A1251" s="105" t="s">
        <v>410</v>
      </c>
      <c r="B1251" s="103">
        <v>4</v>
      </c>
      <c r="C1251" s="107">
        <v>0</v>
      </c>
      <c r="D1251" s="103" t="s">
        <v>376</v>
      </c>
      <c r="E1251" s="103" t="b">
        <v>0</v>
      </c>
      <c r="F1251" s="103" t="b">
        <v>0</v>
      </c>
      <c r="G1251" s="103" t="b">
        <v>0</v>
      </c>
    </row>
    <row r="1252" spans="1:7" ht="15">
      <c r="A1252" s="105" t="s">
        <v>617</v>
      </c>
      <c r="B1252" s="103">
        <v>4</v>
      </c>
      <c r="C1252" s="107">
        <v>0</v>
      </c>
      <c r="D1252" s="103" t="s">
        <v>376</v>
      </c>
      <c r="E1252" s="103" t="b">
        <v>1</v>
      </c>
      <c r="F1252" s="103" t="b">
        <v>0</v>
      </c>
      <c r="G1252" s="103" t="b">
        <v>0</v>
      </c>
    </row>
    <row r="1253" spans="1:7" ht="15">
      <c r="A1253" s="105" t="s">
        <v>618</v>
      </c>
      <c r="B1253" s="103">
        <v>4</v>
      </c>
      <c r="C1253" s="107">
        <v>0</v>
      </c>
      <c r="D1253" s="103" t="s">
        <v>376</v>
      </c>
      <c r="E1253" s="103" t="b">
        <v>0</v>
      </c>
      <c r="F1253" s="103" t="b">
        <v>0</v>
      </c>
      <c r="G1253" s="103" t="b">
        <v>0</v>
      </c>
    </row>
    <row r="1254" spans="1:7" ht="15">
      <c r="A1254" s="105" t="s">
        <v>471</v>
      </c>
      <c r="B1254" s="103">
        <v>4</v>
      </c>
      <c r="C1254" s="107">
        <v>0</v>
      </c>
      <c r="D1254" s="103" t="s">
        <v>376</v>
      </c>
      <c r="E1254" s="103" t="b">
        <v>0</v>
      </c>
      <c r="F1254" s="103" t="b">
        <v>0</v>
      </c>
      <c r="G1254" s="103" t="b">
        <v>0</v>
      </c>
    </row>
    <row r="1255" spans="1:7" ht="15">
      <c r="A1255" s="105" t="s">
        <v>396</v>
      </c>
      <c r="B1255" s="103">
        <v>4</v>
      </c>
      <c r="C1255" s="107">
        <v>0</v>
      </c>
      <c r="D1255" s="103" t="s">
        <v>376</v>
      </c>
      <c r="E1255" s="103" t="b">
        <v>0</v>
      </c>
      <c r="F1255" s="103" t="b">
        <v>0</v>
      </c>
      <c r="G1255" s="103" t="b">
        <v>0</v>
      </c>
    </row>
    <row r="1256" spans="1:7" ht="15">
      <c r="A1256" s="105" t="s">
        <v>400</v>
      </c>
      <c r="B1256" s="103">
        <v>2</v>
      </c>
      <c r="C1256" s="107">
        <v>0</v>
      </c>
      <c r="D1256" s="103" t="s">
        <v>376</v>
      </c>
      <c r="E1256" s="103" t="b">
        <v>0</v>
      </c>
      <c r="F1256" s="103" t="b">
        <v>0</v>
      </c>
      <c r="G1256" s="103" t="b">
        <v>0</v>
      </c>
    </row>
    <row r="1257" spans="1:7" ht="15">
      <c r="A1257" s="105" t="s">
        <v>418</v>
      </c>
      <c r="B1257" s="103">
        <v>2</v>
      </c>
      <c r="C1257" s="107">
        <v>0</v>
      </c>
      <c r="D1257" s="103" t="s">
        <v>376</v>
      </c>
      <c r="E1257" s="103" t="b">
        <v>0</v>
      </c>
      <c r="F1257" s="103" t="b">
        <v>0</v>
      </c>
      <c r="G1257" s="103" t="b">
        <v>0</v>
      </c>
    </row>
    <row r="1258" spans="1:7" ht="15">
      <c r="A1258" s="105" t="s">
        <v>964</v>
      </c>
      <c r="B1258" s="103">
        <v>2</v>
      </c>
      <c r="C1258" s="107">
        <v>0</v>
      </c>
      <c r="D1258" s="103" t="s">
        <v>376</v>
      </c>
      <c r="E1258" s="103" t="b">
        <v>0</v>
      </c>
      <c r="F1258" s="103" t="b">
        <v>0</v>
      </c>
      <c r="G1258" s="103" t="b">
        <v>0</v>
      </c>
    </row>
    <row r="1259" spans="1:7" ht="15">
      <c r="A1259" s="105" t="s">
        <v>585</v>
      </c>
      <c r="B1259" s="103">
        <v>2</v>
      </c>
      <c r="C1259" s="107">
        <v>0</v>
      </c>
      <c r="D1259" s="103" t="s">
        <v>376</v>
      </c>
      <c r="E1259" s="103" t="b">
        <v>0</v>
      </c>
      <c r="F1259" s="103" t="b">
        <v>0</v>
      </c>
      <c r="G1259" s="103" t="b">
        <v>0</v>
      </c>
    </row>
    <row r="1260" spans="1:7" ht="15">
      <c r="A1260" s="105" t="s">
        <v>965</v>
      </c>
      <c r="B1260" s="103">
        <v>2</v>
      </c>
      <c r="C1260" s="107">
        <v>0</v>
      </c>
      <c r="D1260" s="103" t="s">
        <v>376</v>
      </c>
      <c r="E1260" s="103" t="b">
        <v>0</v>
      </c>
      <c r="F1260" s="103" t="b">
        <v>0</v>
      </c>
      <c r="G1260" s="103" t="b">
        <v>0</v>
      </c>
    </row>
    <row r="1261" spans="1:7" ht="15">
      <c r="A1261" s="105" t="s">
        <v>966</v>
      </c>
      <c r="B1261" s="103">
        <v>2</v>
      </c>
      <c r="C1261" s="107">
        <v>0</v>
      </c>
      <c r="D1261" s="103" t="s">
        <v>376</v>
      </c>
      <c r="E1261" s="103" t="b">
        <v>0</v>
      </c>
      <c r="F1261" s="103" t="b">
        <v>0</v>
      </c>
      <c r="G1261" s="103" t="b">
        <v>0</v>
      </c>
    </row>
    <row r="1262" spans="1:7" ht="15">
      <c r="A1262" s="105" t="s">
        <v>473</v>
      </c>
      <c r="B1262" s="103">
        <v>2</v>
      </c>
      <c r="C1262" s="107">
        <v>0</v>
      </c>
      <c r="D1262" s="103" t="s">
        <v>376</v>
      </c>
      <c r="E1262" s="103" t="b">
        <v>0</v>
      </c>
      <c r="F1262" s="103" t="b">
        <v>0</v>
      </c>
      <c r="G1262" s="103" t="b">
        <v>0</v>
      </c>
    </row>
    <row r="1263" spans="1:7" ht="15">
      <c r="A1263" s="105" t="s">
        <v>469</v>
      </c>
      <c r="B1263" s="103">
        <v>2</v>
      </c>
      <c r="C1263" s="107">
        <v>0</v>
      </c>
      <c r="D1263" s="103" t="s">
        <v>376</v>
      </c>
      <c r="E1263" s="103" t="b">
        <v>0</v>
      </c>
      <c r="F1263" s="103" t="b">
        <v>0</v>
      </c>
      <c r="G1263" s="103" t="b">
        <v>0</v>
      </c>
    </row>
    <row r="1264" spans="1:7" ht="15">
      <c r="A1264" s="105" t="s">
        <v>967</v>
      </c>
      <c r="B1264" s="103">
        <v>2</v>
      </c>
      <c r="C1264" s="107">
        <v>0</v>
      </c>
      <c r="D1264" s="103" t="s">
        <v>376</v>
      </c>
      <c r="E1264" s="103" t="b">
        <v>0</v>
      </c>
      <c r="F1264" s="103" t="b">
        <v>0</v>
      </c>
      <c r="G1264" s="103" t="b">
        <v>0</v>
      </c>
    </row>
    <row r="1265" spans="1:7" ht="15">
      <c r="A1265" s="105" t="s">
        <v>968</v>
      </c>
      <c r="B1265" s="103">
        <v>2</v>
      </c>
      <c r="C1265" s="107">
        <v>0</v>
      </c>
      <c r="D1265" s="103" t="s">
        <v>376</v>
      </c>
      <c r="E1265" s="103" t="b">
        <v>0</v>
      </c>
      <c r="F1265" s="103" t="b">
        <v>0</v>
      </c>
      <c r="G1265" s="103" t="b">
        <v>0</v>
      </c>
    </row>
    <row r="1266" spans="1:7" ht="15">
      <c r="A1266" s="105" t="s">
        <v>969</v>
      </c>
      <c r="B1266" s="103">
        <v>2</v>
      </c>
      <c r="C1266" s="107">
        <v>0</v>
      </c>
      <c r="D1266" s="103" t="s">
        <v>376</v>
      </c>
      <c r="E1266" s="103" t="b">
        <v>0</v>
      </c>
      <c r="F1266" s="103" t="b">
        <v>0</v>
      </c>
      <c r="G1266" s="103" t="b">
        <v>0</v>
      </c>
    </row>
    <row r="1267" spans="1:7" ht="15">
      <c r="A1267" s="105" t="s">
        <v>970</v>
      </c>
      <c r="B1267" s="103">
        <v>2</v>
      </c>
      <c r="C1267" s="107">
        <v>0</v>
      </c>
      <c r="D1267" s="103" t="s">
        <v>376</v>
      </c>
      <c r="E1267" s="103" t="b">
        <v>0</v>
      </c>
      <c r="F1267" s="103" t="b">
        <v>0</v>
      </c>
      <c r="G1267" s="103" t="b">
        <v>0</v>
      </c>
    </row>
    <row r="1268" spans="1:7" ht="15">
      <c r="A1268" s="105" t="s">
        <v>723</v>
      </c>
      <c r="B1268" s="103">
        <v>2</v>
      </c>
      <c r="C1268" s="107">
        <v>0</v>
      </c>
      <c r="D1268" s="103" t="s">
        <v>376</v>
      </c>
      <c r="E1268" s="103" t="b">
        <v>0</v>
      </c>
      <c r="F1268" s="103" t="b">
        <v>0</v>
      </c>
      <c r="G1268" s="103" t="b">
        <v>0</v>
      </c>
    </row>
    <row r="1269" spans="1:7" ht="15">
      <c r="A1269" s="105" t="s">
        <v>586</v>
      </c>
      <c r="B1269" s="103">
        <v>2</v>
      </c>
      <c r="C1269" s="107">
        <v>0</v>
      </c>
      <c r="D1269" s="103" t="s">
        <v>376</v>
      </c>
      <c r="E1269" s="103" t="b">
        <v>0</v>
      </c>
      <c r="F1269" s="103" t="b">
        <v>0</v>
      </c>
      <c r="G1269" s="103" t="b">
        <v>0</v>
      </c>
    </row>
    <row r="1270" spans="1:7" ht="15">
      <c r="A1270" s="105" t="s">
        <v>669</v>
      </c>
      <c r="B1270" s="103">
        <v>2</v>
      </c>
      <c r="C1270" s="107">
        <v>0</v>
      </c>
      <c r="D1270" s="103" t="s">
        <v>376</v>
      </c>
      <c r="E1270" s="103" t="b">
        <v>0</v>
      </c>
      <c r="F1270" s="103" t="b">
        <v>0</v>
      </c>
      <c r="G1270" s="103" t="b">
        <v>0</v>
      </c>
    </row>
    <row r="1271" spans="1:7" ht="15">
      <c r="A1271" s="105" t="s">
        <v>399</v>
      </c>
      <c r="B1271" s="103">
        <v>2</v>
      </c>
      <c r="C1271" s="107">
        <v>0</v>
      </c>
      <c r="D1271" s="103" t="s">
        <v>376</v>
      </c>
      <c r="E1271" s="103" t="b">
        <v>0</v>
      </c>
      <c r="F1271" s="103" t="b">
        <v>0</v>
      </c>
      <c r="G1271" s="103" t="b">
        <v>0</v>
      </c>
    </row>
    <row r="1272" spans="1:7" ht="15">
      <c r="A1272" s="105" t="s">
        <v>395</v>
      </c>
      <c r="B1272" s="103">
        <v>2</v>
      </c>
      <c r="C1272" s="107">
        <v>0</v>
      </c>
      <c r="D1272" s="103" t="s">
        <v>376</v>
      </c>
      <c r="E1272" s="103" t="b">
        <v>0</v>
      </c>
      <c r="F1272" s="103" t="b">
        <v>0</v>
      </c>
      <c r="G1272" s="103" t="b">
        <v>0</v>
      </c>
    </row>
    <row r="1273" spans="1:7" ht="15">
      <c r="A1273" s="105" t="s">
        <v>971</v>
      </c>
      <c r="B1273" s="103">
        <v>2</v>
      </c>
      <c r="C1273" s="107">
        <v>0</v>
      </c>
      <c r="D1273" s="103" t="s">
        <v>376</v>
      </c>
      <c r="E1273" s="103" t="b">
        <v>0</v>
      </c>
      <c r="F1273" s="103" t="b">
        <v>0</v>
      </c>
      <c r="G1273" s="103" t="b">
        <v>0</v>
      </c>
    </row>
    <row r="1274" spans="1:7" ht="15">
      <c r="A1274" s="105" t="s">
        <v>492</v>
      </c>
      <c r="B1274" s="103">
        <v>2</v>
      </c>
      <c r="C1274" s="107">
        <v>0</v>
      </c>
      <c r="D1274" s="103" t="s">
        <v>376</v>
      </c>
      <c r="E1274" s="103" t="b">
        <v>0</v>
      </c>
      <c r="F1274" s="103" t="b">
        <v>0</v>
      </c>
      <c r="G1274" s="103" t="b">
        <v>0</v>
      </c>
    </row>
    <row r="1275" spans="1:7" ht="15">
      <c r="A1275" s="105" t="s">
        <v>604</v>
      </c>
      <c r="B1275" s="103">
        <v>2</v>
      </c>
      <c r="C1275" s="107">
        <v>0</v>
      </c>
      <c r="D1275" s="103" t="s">
        <v>376</v>
      </c>
      <c r="E1275" s="103" t="b">
        <v>0</v>
      </c>
      <c r="F1275" s="103" t="b">
        <v>0</v>
      </c>
      <c r="G1275" s="103" t="b">
        <v>0</v>
      </c>
    </row>
    <row r="1276" spans="1:7" ht="15">
      <c r="A1276" s="105" t="s">
        <v>582</v>
      </c>
      <c r="B1276" s="103">
        <v>2</v>
      </c>
      <c r="C1276" s="107">
        <v>0</v>
      </c>
      <c r="D1276" s="103" t="s">
        <v>376</v>
      </c>
      <c r="E1276" s="103" t="b">
        <v>0</v>
      </c>
      <c r="F1276" s="103" t="b">
        <v>0</v>
      </c>
      <c r="G1276" s="103" t="b">
        <v>0</v>
      </c>
    </row>
    <row r="1277" spans="1:7" ht="15">
      <c r="A1277" s="105" t="s">
        <v>549</v>
      </c>
      <c r="B1277" s="103">
        <v>2</v>
      </c>
      <c r="C1277" s="107">
        <v>0</v>
      </c>
      <c r="D1277" s="103" t="s">
        <v>376</v>
      </c>
      <c r="E1277" s="103" t="b">
        <v>0</v>
      </c>
      <c r="F1277" s="103" t="b">
        <v>0</v>
      </c>
      <c r="G1277" s="103" t="b">
        <v>0</v>
      </c>
    </row>
    <row r="1278" spans="1:7" ht="15">
      <c r="A1278" s="105" t="s">
        <v>732</v>
      </c>
      <c r="B1278" s="103">
        <v>2</v>
      </c>
      <c r="C1278" s="107">
        <v>0</v>
      </c>
      <c r="D1278" s="103" t="s">
        <v>376</v>
      </c>
      <c r="E1278" s="103" t="b">
        <v>0</v>
      </c>
      <c r="F1278" s="103" t="b">
        <v>0</v>
      </c>
      <c r="G1278" s="103" t="b">
        <v>0</v>
      </c>
    </row>
    <row r="1279" spans="1:7" ht="15">
      <c r="A1279" s="105" t="s">
        <v>972</v>
      </c>
      <c r="B1279" s="103">
        <v>2</v>
      </c>
      <c r="C1279" s="107">
        <v>0</v>
      </c>
      <c r="D1279" s="103" t="s">
        <v>376</v>
      </c>
      <c r="E1279" s="103" t="b">
        <v>0</v>
      </c>
      <c r="F1279" s="103" t="b">
        <v>0</v>
      </c>
      <c r="G1279" s="103" t="b">
        <v>0</v>
      </c>
    </row>
    <row r="1280" spans="1:7" ht="15">
      <c r="A1280" s="105" t="s">
        <v>722</v>
      </c>
      <c r="B1280" s="103">
        <v>2</v>
      </c>
      <c r="C1280" s="107">
        <v>0</v>
      </c>
      <c r="D1280" s="103" t="s">
        <v>376</v>
      </c>
      <c r="E1280" s="103" t="b">
        <v>0</v>
      </c>
      <c r="F1280" s="103" t="b">
        <v>0</v>
      </c>
      <c r="G1280" s="103" t="b">
        <v>0</v>
      </c>
    </row>
    <row r="1281" spans="1:7" ht="15">
      <c r="A1281" s="105" t="s">
        <v>412</v>
      </c>
      <c r="B1281" s="103">
        <v>2</v>
      </c>
      <c r="C1281" s="107">
        <v>0</v>
      </c>
      <c r="D1281" s="103" t="s">
        <v>376</v>
      </c>
      <c r="E1281" s="103" t="b">
        <v>0</v>
      </c>
      <c r="F1281" s="103" t="b">
        <v>0</v>
      </c>
      <c r="G1281" s="103" t="b">
        <v>0</v>
      </c>
    </row>
    <row r="1282" spans="1:7" ht="15">
      <c r="A1282" s="105" t="s">
        <v>590</v>
      </c>
      <c r="B1282" s="103">
        <v>2</v>
      </c>
      <c r="C1282" s="107">
        <v>0</v>
      </c>
      <c r="D1282" s="103" t="s">
        <v>376</v>
      </c>
      <c r="E1282" s="103" t="b">
        <v>0</v>
      </c>
      <c r="F1282" s="103" t="b">
        <v>0</v>
      </c>
      <c r="G1282" s="103" t="b">
        <v>0</v>
      </c>
    </row>
    <row r="1283" spans="1:7" ht="15">
      <c r="A1283" s="105" t="s">
        <v>659</v>
      </c>
      <c r="B1283" s="103">
        <v>2</v>
      </c>
      <c r="C1283" s="107">
        <v>0</v>
      </c>
      <c r="D1283" s="103" t="s">
        <v>376</v>
      </c>
      <c r="E1283" s="103" t="b">
        <v>0</v>
      </c>
      <c r="F1283" s="103" t="b">
        <v>0</v>
      </c>
      <c r="G1283" s="103" t="b">
        <v>0</v>
      </c>
    </row>
    <row r="1284" spans="1:7" ht="15">
      <c r="A1284" s="105" t="s">
        <v>534</v>
      </c>
      <c r="B1284" s="103">
        <v>2</v>
      </c>
      <c r="C1284" s="107">
        <v>0</v>
      </c>
      <c r="D1284" s="103" t="s">
        <v>376</v>
      </c>
      <c r="E1284" s="103" t="b">
        <v>0</v>
      </c>
      <c r="F1284" s="103" t="b">
        <v>0</v>
      </c>
      <c r="G1284" s="103" t="b">
        <v>0</v>
      </c>
    </row>
    <row r="1285" spans="1:7" ht="15">
      <c r="A1285" s="105" t="s">
        <v>454</v>
      </c>
      <c r="B1285" s="103">
        <v>2</v>
      </c>
      <c r="C1285" s="107">
        <v>0</v>
      </c>
      <c r="D1285" s="103" t="s">
        <v>376</v>
      </c>
      <c r="E1285" s="103" t="b">
        <v>0</v>
      </c>
      <c r="F1285" s="103" t="b">
        <v>0</v>
      </c>
      <c r="G1285" s="103" t="b">
        <v>0</v>
      </c>
    </row>
    <row r="1286" spans="1:7" ht="15">
      <c r="A1286" s="105" t="s">
        <v>660</v>
      </c>
      <c r="B1286" s="103">
        <v>2</v>
      </c>
      <c r="C1286" s="107">
        <v>0</v>
      </c>
      <c r="D1286" s="103" t="s">
        <v>376</v>
      </c>
      <c r="E1286" s="103" t="b">
        <v>0</v>
      </c>
      <c r="F1286" s="103" t="b">
        <v>0</v>
      </c>
      <c r="G1286" s="103" t="b">
        <v>0</v>
      </c>
    </row>
    <row r="1287" spans="1:7" ht="15">
      <c r="A1287" s="105" t="s">
        <v>509</v>
      </c>
      <c r="B1287" s="103">
        <v>2</v>
      </c>
      <c r="C1287" s="107">
        <v>0</v>
      </c>
      <c r="D1287" s="103" t="s">
        <v>376</v>
      </c>
      <c r="E1287" s="103" t="b">
        <v>0</v>
      </c>
      <c r="F1287" s="103" t="b">
        <v>1</v>
      </c>
      <c r="G1287" s="103" t="b">
        <v>0</v>
      </c>
    </row>
    <row r="1288" spans="1:7" ht="15">
      <c r="A1288" s="105" t="s">
        <v>973</v>
      </c>
      <c r="B1288" s="103">
        <v>2</v>
      </c>
      <c r="C1288" s="107">
        <v>0</v>
      </c>
      <c r="D1288" s="103" t="s">
        <v>376</v>
      </c>
      <c r="E1288" s="103" t="b">
        <v>0</v>
      </c>
      <c r="F1288" s="103" t="b">
        <v>0</v>
      </c>
      <c r="G1288" s="103" t="b">
        <v>0</v>
      </c>
    </row>
    <row r="1289" spans="1:7" ht="15">
      <c r="A1289" s="105" t="s">
        <v>554</v>
      </c>
      <c r="B1289" s="103">
        <v>2</v>
      </c>
      <c r="C1289" s="107">
        <v>0</v>
      </c>
      <c r="D1289" s="103" t="s">
        <v>376</v>
      </c>
      <c r="E1289" s="103" t="b">
        <v>0</v>
      </c>
      <c r="F1289" s="103" t="b">
        <v>0</v>
      </c>
      <c r="G1289" s="103" t="b">
        <v>0</v>
      </c>
    </row>
    <row r="1290" spans="1:7" ht="15">
      <c r="A1290" s="105" t="s">
        <v>974</v>
      </c>
      <c r="B1290" s="103">
        <v>2</v>
      </c>
      <c r="C1290" s="107">
        <v>0</v>
      </c>
      <c r="D1290" s="103" t="s">
        <v>376</v>
      </c>
      <c r="E1290" s="103" t="b">
        <v>1</v>
      </c>
      <c r="F1290" s="103" t="b">
        <v>0</v>
      </c>
      <c r="G1290" s="103" t="b">
        <v>0</v>
      </c>
    </row>
    <row r="1291" spans="1:7" ht="15">
      <c r="A1291" s="105" t="s">
        <v>975</v>
      </c>
      <c r="B1291" s="103">
        <v>2</v>
      </c>
      <c r="C1291" s="107">
        <v>0</v>
      </c>
      <c r="D1291" s="103" t="s">
        <v>376</v>
      </c>
      <c r="E1291" s="103" t="b">
        <v>0</v>
      </c>
      <c r="F1291" s="103" t="b">
        <v>0</v>
      </c>
      <c r="G1291" s="103" t="b">
        <v>0</v>
      </c>
    </row>
    <row r="1292" spans="1:7" ht="15">
      <c r="A1292" s="105" t="s">
        <v>403</v>
      </c>
      <c r="B1292" s="103">
        <v>2</v>
      </c>
      <c r="C1292" s="107">
        <v>0</v>
      </c>
      <c r="D1292" s="103" t="s">
        <v>376</v>
      </c>
      <c r="E1292" s="103" t="b">
        <v>0</v>
      </c>
      <c r="F1292" s="103" t="b">
        <v>0</v>
      </c>
      <c r="G1292" s="103" t="b">
        <v>0</v>
      </c>
    </row>
    <row r="1293" spans="1:7" ht="15">
      <c r="A1293" s="105" t="s">
        <v>518</v>
      </c>
      <c r="B1293" s="103">
        <v>2</v>
      </c>
      <c r="C1293" s="107">
        <v>0</v>
      </c>
      <c r="D1293" s="103" t="s">
        <v>376</v>
      </c>
      <c r="E1293" s="103" t="b">
        <v>0</v>
      </c>
      <c r="F1293" s="103" t="b">
        <v>0</v>
      </c>
      <c r="G1293" s="103" t="b">
        <v>0</v>
      </c>
    </row>
    <row r="1294" spans="1:7" ht="15">
      <c r="A1294" s="105" t="s">
        <v>639</v>
      </c>
      <c r="B1294" s="103">
        <v>2</v>
      </c>
      <c r="C1294" s="107">
        <v>0</v>
      </c>
      <c r="D1294" s="103" t="s">
        <v>376</v>
      </c>
      <c r="E1294" s="103" t="b">
        <v>0</v>
      </c>
      <c r="F1294" s="103" t="b">
        <v>0</v>
      </c>
      <c r="G1294" s="103" t="b">
        <v>0</v>
      </c>
    </row>
    <row r="1295" spans="1:7" ht="15">
      <c r="A1295" s="105" t="s">
        <v>720</v>
      </c>
      <c r="B1295" s="103">
        <v>2</v>
      </c>
      <c r="C1295" s="107">
        <v>0</v>
      </c>
      <c r="D1295" s="103" t="s">
        <v>376</v>
      </c>
      <c r="E1295" s="103" t="b">
        <v>0</v>
      </c>
      <c r="F1295" s="103" t="b">
        <v>0</v>
      </c>
      <c r="G1295" s="103" t="b">
        <v>0</v>
      </c>
    </row>
    <row r="1296" spans="1:7" ht="15">
      <c r="A1296" s="105" t="s">
        <v>455</v>
      </c>
      <c r="B1296" s="103">
        <v>2</v>
      </c>
      <c r="C1296" s="107">
        <v>0</v>
      </c>
      <c r="D1296" s="103" t="s">
        <v>376</v>
      </c>
      <c r="E1296" s="103" t="b">
        <v>0</v>
      </c>
      <c r="F1296" s="103" t="b">
        <v>0</v>
      </c>
      <c r="G1296" s="103" t="b">
        <v>0</v>
      </c>
    </row>
    <row r="1297" spans="1:7" ht="15">
      <c r="A1297" s="105" t="s">
        <v>976</v>
      </c>
      <c r="B1297" s="103">
        <v>2</v>
      </c>
      <c r="C1297" s="107">
        <v>0</v>
      </c>
      <c r="D1297" s="103" t="s">
        <v>376</v>
      </c>
      <c r="E1297" s="103" t="b">
        <v>0</v>
      </c>
      <c r="F1297" s="103" t="b">
        <v>0</v>
      </c>
      <c r="G1297" s="103" t="b">
        <v>0</v>
      </c>
    </row>
    <row r="1298" spans="1:7" ht="15">
      <c r="A1298" s="105" t="s">
        <v>977</v>
      </c>
      <c r="B1298" s="103">
        <v>2</v>
      </c>
      <c r="C1298" s="107">
        <v>0</v>
      </c>
      <c r="D1298" s="103" t="s">
        <v>376</v>
      </c>
      <c r="E1298" s="103" t="b">
        <v>0</v>
      </c>
      <c r="F1298" s="103" t="b">
        <v>0</v>
      </c>
      <c r="G1298" s="103" t="b">
        <v>0</v>
      </c>
    </row>
    <row r="1299" spans="1:7" ht="15">
      <c r="A1299" s="105" t="s">
        <v>978</v>
      </c>
      <c r="B1299" s="103">
        <v>2</v>
      </c>
      <c r="C1299" s="107">
        <v>0</v>
      </c>
      <c r="D1299" s="103" t="s">
        <v>376</v>
      </c>
      <c r="E1299" s="103" t="b">
        <v>0</v>
      </c>
      <c r="F1299" s="103" t="b">
        <v>0</v>
      </c>
      <c r="G1299" s="103" t="b">
        <v>0</v>
      </c>
    </row>
    <row r="1300" spans="1:7" ht="15">
      <c r="A1300" s="105" t="s">
        <v>428</v>
      </c>
      <c r="B1300" s="103">
        <v>2</v>
      </c>
      <c r="C1300" s="107">
        <v>0</v>
      </c>
      <c r="D1300" s="103" t="s">
        <v>376</v>
      </c>
      <c r="E1300" s="103" t="b">
        <v>0</v>
      </c>
      <c r="F1300" s="103" t="b">
        <v>0</v>
      </c>
      <c r="G1300" s="103" t="b">
        <v>0</v>
      </c>
    </row>
    <row r="1301" spans="1:7" ht="15">
      <c r="A1301" s="105" t="s">
        <v>979</v>
      </c>
      <c r="B1301" s="103">
        <v>2</v>
      </c>
      <c r="C1301" s="107">
        <v>0</v>
      </c>
      <c r="D1301" s="103" t="s">
        <v>376</v>
      </c>
      <c r="E1301" s="103" t="b">
        <v>1</v>
      </c>
      <c r="F1301" s="103" t="b">
        <v>0</v>
      </c>
      <c r="G1301" s="103" t="b">
        <v>0</v>
      </c>
    </row>
    <row r="1302" spans="1:7" ht="15">
      <c r="A1302" s="105" t="s">
        <v>980</v>
      </c>
      <c r="B1302" s="103">
        <v>2</v>
      </c>
      <c r="C1302" s="107">
        <v>0</v>
      </c>
      <c r="D1302" s="103" t="s">
        <v>376</v>
      </c>
      <c r="E1302" s="103" t="b">
        <v>0</v>
      </c>
      <c r="F1302" s="103" t="b">
        <v>0</v>
      </c>
      <c r="G1302" s="103" t="b">
        <v>0</v>
      </c>
    </row>
    <row r="1303" spans="1:7" ht="15">
      <c r="A1303" s="105" t="s">
        <v>981</v>
      </c>
      <c r="B1303" s="103">
        <v>2</v>
      </c>
      <c r="C1303" s="107">
        <v>0</v>
      </c>
      <c r="D1303" s="103" t="s">
        <v>376</v>
      </c>
      <c r="E1303" s="103" t="b">
        <v>0</v>
      </c>
      <c r="F1303" s="103" t="b">
        <v>1</v>
      </c>
      <c r="G1303" s="103" t="b">
        <v>0</v>
      </c>
    </row>
    <row r="1304" spans="1:7" ht="15">
      <c r="A1304" s="105" t="s">
        <v>567</v>
      </c>
      <c r="B1304" s="103">
        <v>2</v>
      </c>
      <c r="C1304" s="107">
        <v>0</v>
      </c>
      <c r="D1304" s="103" t="s">
        <v>376</v>
      </c>
      <c r="E1304" s="103" t="b">
        <v>0</v>
      </c>
      <c r="F1304" s="103" t="b">
        <v>0</v>
      </c>
      <c r="G1304" s="103" t="b">
        <v>0</v>
      </c>
    </row>
    <row r="1305" spans="1:7" ht="15">
      <c r="A1305" s="105" t="s">
        <v>982</v>
      </c>
      <c r="B1305" s="103">
        <v>2</v>
      </c>
      <c r="C1305" s="107">
        <v>0</v>
      </c>
      <c r="D1305" s="103" t="s">
        <v>376</v>
      </c>
      <c r="E1305" s="103" t="b">
        <v>0</v>
      </c>
      <c r="F1305" s="103" t="b">
        <v>0</v>
      </c>
      <c r="G1305" s="103" t="b">
        <v>0</v>
      </c>
    </row>
    <row r="1306" spans="1:7" ht="15">
      <c r="A1306" s="105" t="s">
        <v>619</v>
      </c>
      <c r="B1306" s="103">
        <v>2</v>
      </c>
      <c r="C1306" s="107">
        <v>0</v>
      </c>
      <c r="D1306" s="103" t="s">
        <v>376</v>
      </c>
      <c r="E1306" s="103" t="b">
        <v>0</v>
      </c>
      <c r="F1306" s="103" t="b">
        <v>0</v>
      </c>
      <c r="G1306" s="103" t="b">
        <v>0</v>
      </c>
    </row>
    <row r="1307" spans="1:7" ht="15">
      <c r="A1307" s="105" t="s">
        <v>983</v>
      </c>
      <c r="B1307" s="103">
        <v>2</v>
      </c>
      <c r="C1307" s="107">
        <v>0</v>
      </c>
      <c r="D1307" s="103" t="s">
        <v>376</v>
      </c>
      <c r="E1307" s="103" t="b">
        <v>0</v>
      </c>
      <c r="F1307" s="103" t="b">
        <v>0</v>
      </c>
      <c r="G1307" s="103" t="b">
        <v>0</v>
      </c>
    </row>
    <row r="1308" spans="1:7" ht="15">
      <c r="A1308" s="105" t="s">
        <v>447</v>
      </c>
      <c r="B1308" s="103">
        <v>2</v>
      </c>
      <c r="C1308" s="107">
        <v>0</v>
      </c>
      <c r="D1308" s="103" t="s">
        <v>376</v>
      </c>
      <c r="E1308" s="103" t="b">
        <v>0</v>
      </c>
      <c r="F1308" s="103" t="b">
        <v>0</v>
      </c>
      <c r="G1308" s="103" t="b">
        <v>0</v>
      </c>
    </row>
    <row r="1309" spans="1:7" ht="15">
      <c r="A1309" s="105" t="s">
        <v>733</v>
      </c>
      <c r="B1309" s="103">
        <v>2</v>
      </c>
      <c r="C1309" s="107">
        <v>0</v>
      </c>
      <c r="D1309" s="103" t="s">
        <v>376</v>
      </c>
      <c r="E1309" s="103" t="b">
        <v>0</v>
      </c>
      <c r="F1309" s="103" t="b">
        <v>0</v>
      </c>
      <c r="G1309" s="103" t="b">
        <v>0</v>
      </c>
    </row>
    <row r="1310" spans="1:7" ht="15">
      <c r="A1310" s="105" t="s">
        <v>597</v>
      </c>
      <c r="B1310" s="103">
        <v>2</v>
      </c>
      <c r="C1310" s="107">
        <v>0</v>
      </c>
      <c r="D1310" s="103" t="s">
        <v>376</v>
      </c>
      <c r="E1310" s="103" t="b">
        <v>0</v>
      </c>
      <c r="F1310" s="103" t="b">
        <v>0</v>
      </c>
      <c r="G1310" s="10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1016</v>
      </c>
      <c r="B1" s="13" t="s">
        <v>1017</v>
      </c>
      <c r="C1" s="13" t="s">
        <v>1007</v>
      </c>
      <c r="D1" s="13" t="s">
        <v>1011</v>
      </c>
      <c r="E1" s="13" t="s">
        <v>1018</v>
      </c>
      <c r="F1" s="13" t="s">
        <v>144</v>
      </c>
      <c r="G1" s="13" t="s">
        <v>1019</v>
      </c>
      <c r="H1" s="13" t="s">
        <v>1020</v>
      </c>
      <c r="I1" s="13" t="s">
        <v>1021</v>
      </c>
      <c r="J1" s="13" t="s">
        <v>1022</v>
      </c>
      <c r="K1" s="13" t="s">
        <v>1023</v>
      </c>
      <c r="L1" s="13" t="s">
        <v>1024</v>
      </c>
    </row>
    <row r="2" spans="1:12" ht="15">
      <c r="A2" s="103" t="s">
        <v>399</v>
      </c>
      <c r="B2" s="103" t="s">
        <v>394</v>
      </c>
      <c r="C2" s="103">
        <v>18</v>
      </c>
      <c r="D2" s="107">
        <v>0.0022869156710657408</v>
      </c>
      <c r="E2" s="107">
        <v>1.2398966644154032</v>
      </c>
      <c r="F2" s="103" t="s">
        <v>1012</v>
      </c>
      <c r="G2" s="103" t="b">
        <v>0</v>
      </c>
      <c r="H2" s="103" t="b">
        <v>0</v>
      </c>
      <c r="I2" s="103" t="b">
        <v>0</v>
      </c>
      <c r="J2" s="103" t="b">
        <v>0</v>
      </c>
      <c r="K2" s="103" t="b">
        <v>0</v>
      </c>
      <c r="L2" s="103" t="b">
        <v>0</v>
      </c>
    </row>
    <row r="3" spans="1:12" ht="15">
      <c r="A3" s="105" t="s">
        <v>394</v>
      </c>
      <c r="B3" s="103" t="s">
        <v>400</v>
      </c>
      <c r="C3" s="103">
        <v>14</v>
      </c>
      <c r="D3" s="107">
        <v>0.0018861622724397316</v>
      </c>
      <c r="E3" s="107">
        <v>1.1858350110661489</v>
      </c>
      <c r="F3" s="103" t="s">
        <v>1012</v>
      </c>
      <c r="G3" s="103" t="b">
        <v>0</v>
      </c>
      <c r="H3" s="103" t="b">
        <v>0</v>
      </c>
      <c r="I3" s="103" t="b">
        <v>0</v>
      </c>
      <c r="J3" s="103" t="b">
        <v>0</v>
      </c>
      <c r="K3" s="103" t="b">
        <v>0</v>
      </c>
      <c r="L3" s="103" t="b">
        <v>0</v>
      </c>
    </row>
    <row r="4" spans="1:12" ht="15">
      <c r="A4" s="105" t="s">
        <v>400</v>
      </c>
      <c r="B4" s="103" t="s">
        <v>418</v>
      </c>
      <c r="C4" s="103">
        <v>13</v>
      </c>
      <c r="D4" s="107">
        <v>0.0018586087533748587</v>
      </c>
      <c r="E4" s="107">
        <v>2.081099660546136</v>
      </c>
      <c r="F4" s="103" t="s">
        <v>1012</v>
      </c>
      <c r="G4" s="103" t="b">
        <v>0</v>
      </c>
      <c r="H4" s="103" t="b">
        <v>0</v>
      </c>
      <c r="I4" s="103" t="b">
        <v>0</v>
      </c>
      <c r="J4" s="103" t="b">
        <v>0</v>
      </c>
      <c r="K4" s="103" t="b">
        <v>0</v>
      </c>
      <c r="L4" s="103" t="b">
        <v>0</v>
      </c>
    </row>
    <row r="5" spans="1:12" ht="15">
      <c r="A5" s="105" t="s">
        <v>396</v>
      </c>
      <c r="B5" s="103" t="s">
        <v>403</v>
      </c>
      <c r="C5" s="103">
        <v>12</v>
      </c>
      <c r="D5" s="107">
        <v>0.0018224895857215963</v>
      </c>
      <c r="E5" s="107">
        <v>1.6356414140818112</v>
      </c>
      <c r="F5" s="103" t="s">
        <v>1012</v>
      </c>
      <c r="G5" s="103" t="b">
        <v>0</v>
      </c>
      <c r="H5" s="103" t="b">
        <v>0</v>
      </c>
      <c r="I5" s="103" t="b">
        <v>0</v>
      </c>
      <c r="J5" s="103" t="b">
        <v>0</v>
      </c>
      <c r="K5" s="103" t="b">
        <v>0</v>
      </c>
      <c r="L5" s="103" t="b">
        <v>0</v>
      </c>
    </row>
    <row r="6" spans="1:12" ht="15">
      <c r="A6" s="105" t="s">
        <v>394</v>
      </c>
      <c r="B6" s="103" t="s">
        <v>395</v>
      </c>
      <c r="C6" s="103">
        <v>11</v>
      </c>
      <c r="D6" s="107">
        <v>0.0017770893700185494</v>
      </c>
      <c r="E6" s="107">
        <v>0.7111883754743419</v>
      </c>
      <c r="F6" s="103" t="s">
        <v>1012</v>
      </c>
      <c r="G6" s="103" t="b">
        <v>0</v>
      </c>
      <c r="H6" s="103" t="b">
        <v>0</v>
      </c>
      <c r="I6" s="103" t="b">
        <v>0</v>
      </c>
      <c r="J6" s="103" t="b">
        <v>0</v>
      </c>
      <c r="K6" s="103" t="b">
        <v>0</v>
      </c>
      <c r="L6" s="103" t="b">
        <v>0</v>
      </c>
    </row>
    <row r="7" spans="1:12" ht="15">
      <c r="A7" s="105" t="s">
        <v>406</v>
      </c>
      <c r="B7" s="103" t="s">
        <v>429</v>
      </c>
      <c r="C7" s="103">
        <v>10</v>
      </c>
      <c r="D7" s="107">
        <v>0.0021183396975447246</v>
      </c>
      <c r="E7" s="107">
        <v>2.266103352754988</v>
      </c>
      <c r="F7" s="103" t="s">
        <v>1012</v>
      </c>
      <c r="G7" s="103" t="b">
        <v>0</v>
      </c>
      <c r="H7" s="103" t="b">
        <v>0</v>
      </c>
      <c r="I7" s="103" t="b">
        <v>0</v>
      </c>
      <c r="J7" s="103" t="b">
        <v>0</v>
      </c>
      <c r="K7" s="103" t="b">
        <v>0</v>
      </c>
      <c r="L7" s="103" t="b">
        <v>0</v>
      </c>
    </row>
    <row r="8" spans="1:12" ht="15">
      <c r="A8" s="105" t="s">
        <v>426</v>
      </c>
      <c r="B8" s="103" t="s">
        <v>394</v>
      </c>
      <c r="C8" s="103">
        <v>10</v>
      </c>
      <c r="D8" s="107">
        <v>0.0030609031844673535</v>
      </c>
      <c r="E8" s="107">
        <v>1.4617454140317596</v>
      </c>
      <c r="F8" s="103" t="s">
        <v>1012</v>
      </c>
      <c r="G8" s="103" t="b">
        <v>0</v>
      </c>
      <c r="H8" s="103" t="b">
        <v>0</v>
      </c>
      <c r="I8" s="103" t="b">
        <v>0</v>
      </c>
      <c r="J8" s="103" t="b">
        <v>0</v>
      </c>
      <c r="K8" s="103" t="b">
        <v>0</v>
      </c>
      <c r="L8" s="103" t="b">
        <v>0</v>
      </c>
    </row>
    <row r="9" spans="1:12" ht="15">
      <c r="A9" s="105" t="s">
        <v>461</v>
      </c>
      <c r="B9" s="103" t="s">
        <v>448</v>
      </c>
      <c r="C9" s="103">
        <v>8</v>
      </c>
      <c r="D9" s="107">
        <v>0.001831857802360807</v>
      </c>
      <c r="E9" s="107">
        <v>2.632007129426717</v>
      </c>
      <c r="F9" s="103" t="s">
        <v>1012</v>
      </c>
      <c r="G9" s="103" t="b">
        <v>0</v>
      </c>
      <c r="H9" s="103" t="b">
        <v>0</v>
      </c>
      <c r="I9" s="103" t="b">
        <v>0</v>
      </c>
      <c r="J9" s="103" t="b">
        <v>0</v>
      </c>
      <c r="K9" s="103" t="b">
        <v>0</v>
      </c>
      <c r="L9" s="103" t="b">
        <v>0</v>
      </c>
    </row>
    <row r="10" spans="1:12" ht="15">
      <c r="A10" s="105" t="s">
        <v>401</v>
      </c>
      <c r="B10" s="103" t="s">
        <v>451</v>
      </c>
      <c r="C10" s="103">
        <v>8</v>
      </c>
      <c r="D10" s="107">
        <v>0.00169467175803578</v>
      </c>
      <c r="E10" s="107">
        <v>2.173369280401068</v>
      </c>
      <c r="F10" s="103" t="s">
        <v>1012</v>
      </c>
      <c r="G10" s="103" t="b">
        <v>0</v>
      </c>
      <c r="H10" s="103" t="b">
        <v>0</v>
      </c>
      <c r="I10" s="103" t="b">
        <v>0</v>
      </c>
      <c r="J10" s="103" t="b">
        <v>0</v>
      </c>
      <c r="K10" s="103" t="b">
        <v>0</v>
      </c>
      <c r="L10" s="103" t="b">
        <v>0</v>
      </c>
    </row>
    <row r="11" spans="1:12" ht="15">
      <c r="A11" s="105" t="s">
        <v>435</v>
      </c>
      <c r="B11" s="103" t="s">
        <v>484</v>
      </c>
      <c r="C11" s="103">
        <v>7</v>
      </c>
      <c r="D11" s="107">
        <v>0.0014828377882813075</v>
      </c>
      <c r="E11" s="107">
        <v>2.586249638866042</v>
      </c>
      <c r="F11" s="103" t="s">
        <v>1012</v>
      </c>
      <c r="G11" s="103" t="b">
        <v>0</v>
      </c>
      <c r="H11" s="103" t="b">
        <v>0</v>
      </c>
      <c r="I11" s="103" t="b">
        <v>0</v>
      </c>
      <c r="J11" s="103" t="b">
        <v>0</v>
      </c>
      <c r="K11" s="103" t="b">
        <v>0</v>
      </c>
      <c r="L11" s="103" t="b">
        <v>0</v>
      </c>
    </row>
    <row r="12" spans="1:12" ht="15">
      <c r="A12" s="105" t="s">
        <v>484</v>
      </c>
      <c r="B12" s="103" t="s">
        <v>401</v>
      </c>
      <c r="C12" s="103">
        <v>7</v>
      </c>
      <c r="D12" s="107">
        <v>0.0014828377882813075</v>
      </c>
      <c r="E12" s="107">
        <v>2.224521802848449</v>
      </c>
      <c r="F12" s="103" t="s">
        <v>1012</v>
      </c>
      <c r="G12" s="103" t="b">
        <v>0</v>
      </c>
      <c r="H12" s="103" t="b">
        <v>0</v>
      </c>
      <c r="I12" s="103" t="b">
        <v>0</v>
      </c>
      <c r="J12" s="103" t="b">
        <v>0</v>
      </c>
      <c r="K12" s="103" t="b">
        <v>0</v>
      </c>
      <c r="L12" s="103" t="b">
        <v>0</v>
      </c>
    </row>
    <row r="13" spans="1:12" ht="15">
      <c r="A13" s="105" t="s">
        <v>486</v>
      </c>
      <c r="B13" s="103" t="s">
        <v>415</v>
      </c>
      <c r="C13" s="103">
        <v>7</v>
      </c>
      <c r="D13" s="107">
        <v>0.0014828377882813075</v>
      </c>
      <c r="E13" s="107">
        <v>2.472306286559205</v>
      </c>
      <c r="F13" s="103" t="s">
        <v>1012</v>
      </c>
      <c r="G13" s="103" t="b">
        <v>0</v>
      </c>
      <c r="H13" s="103" t="b">
        <v>0</v>
      </c>
      <c r="I13" s="103" t="b">
        <v>0</v>
      </c>
      <c r="J13" s="103" t="b">
        <v>0</v>
      </c>
      <c r="K13" s="103" t="b">
        <v>0</v>
      </c>
      <c r="L13" s="103" t="b">
        <v>0</v>
      </c>
    </row>
    <row r="14" spans="1:12" ht="15">
      <c r="A14" s="105" t="s">
        <v>424</v>
      </c>
      <c r="B14" s="103" t="s">
        <v>411</v>
      </c>
      <c r="C14" s="103">
        <v>6</v>
      </c>
      <c r="D14" s="107">
        <v>0.0013738933517706052</v>
      </c>
      <c r="E14" s="107">
        <v>2.0547707218237865</v>
      </c>
      <c r="F14" s="103" t="s">
        <v>1012</v>
      </c>
      <c r="G14" s="103" t="b">
        <v>0</v>
      </c>
      <c r="H14" s="103" t="b">
        <v>0</v>
      </c>
      <c r="I14" s="103" t="b">
        <v>0</v>
      </c>
      <c r="J14" s="103" t="b">
        <v>0</v>
      </c>
      <c r="K14" s="103" t="b">
        <v>0</v>
      </c>
      <c r="L14" s="103" t="b">
        <v>0</v>
      </c>
    </row>
    <row r="15" spans="1:12" ht="15">
      <c r="A15" s="105" t="s">
        <v>506</v>
      </c>
      <c r="B15" s="103" t="s">
        <v>394</v>
      </c>
      <c r="C15" s="103">
        <v>6</v>
      </c>
      <c r="D15" s="107">
        <v>0.0014955858405733074</v>
      </c>
      <c r="E15" s="107">
        <v>1.5409266600793845</v>
      </c>
      <c r="F15" s="103" t="s">
        <v>1012</v>
      </c>
      <c r="G15" s="103" t="b">
        <v>0</v>
      </c>
      <c r="H15" s="103" t="b">
        <v>0</v>
      </c>
      <c r="I15" s="103" t="b">
        <v>0</v>
      </c>
      <c r="J15" s="103" t="b">
        <v>0</v>
      </c>
      <c r="K15" s="103" t="b">
        <v>0</v>
      </c>
      <c r="L15" s="103" t="b">
        <v>0</v>
      </c>
    </row>
    <row r="16" spans="1:12" ht="15">
      <c r="A16" s="105" t="s">
        <v>403</v>
      </c>
      <c r="B16" s="103" t="s">
        <v>402</v>
      </c>
      <c r="C16" s="103">
        <v>6</v>
      </c>
      <c r="D16" s="107">
        <v>0.0013738933517706052</v>
      </c>
      <c r="E16" s="107">
        <v>1.69975891369356</v>
      </c>
      <c r="F16" s="103" t="s">
        <v>1012</v>
      </c>
      <c r="G16" s="103" t="b">
        <v>0</v>
      </c>
      <c r="H16" s="103" t="b">
        <v>0</v>
      </c>
      <c r="I16" s="103" t="b">
        <v>0</v>
      </c>
      <c r="J16" s="103" t="b">
        <v>0</v>
      </c>
      <c r="K16" s="103" t="b">
        <v>0</v>
      </c>
      <c r="L16" s="103" t="b">
        <v>0</v>
      </c>
    </row>
    <row r="17" spans="1:12" ht="15">
      <c r="A17" s="105" t="s">
        <v>439</v>
      </c>
      <c r="B17" s="103" t="s">
        <v>406</v>
      </c>
      <c r="C17" s="103">
        <v>6</v>
      </c>
      <c r="D17" s="107">
        <v>0.001644525409745525</v>
      </c>
      <c r="E17" s="107">
        <v>2.1091283841463793</v>
      </c>
      <c r="F17" s="103" t="s">
        <v>1012</v>
      </c>
      <c r="G17" s="103" t="b">
        <v>0</v>
      </c>
      <c r="H17" s="103" t="b">
        <v>0</v>
      </c>
      <c r="I17" s="103" t="b">
        <v>0</v>
      </c>
      <c r="J17" s="103" t="b">
        <v>0</v>
      </c>
      <c r="K17" s="103" t="b">
        <v>0</v>
      </c>
      <c r="L17" s="103" t="b">
        <v>0</v>
      </c>
    </row>
    <row r="18" spans="1:12" ht="15">
      <c r="A18" s="105" t="s">
        <v>469</v>
      </c>
      <c r="B18" s="103" t="s">
        <v>398</v>
      </c>
      <c r="C18" s="103">
        <v>6</v>
      </c>
      <c r="D18" s="107">
        <v>0.0014955858405733074</v>
      </c>
      <c r="E18" s="107">
        <v>1.9050084014904547</v>
      </c>
      <c r="F18" s="103" t="s">
        <v>1012</v>
      </c>
      <c r="G18" s="103" t="b">
        <v>0</v>
      </c>
      <c r="H18" s="103" t="b">
        <v>0</v>
      </c>
      <c r="I18" s="103" t="b">
        <v>0</v>
      </c>
      <c r="J18" s="103" t="b">
        <v>0</v>
      </c>
      <c r="K18" s="103" t="b">
        <v>0</v>
      </c>
      <c r="L18" s="103" t="b">
        <v>0</v>
      </c>
    </row>
    <row r="19" spans="1:12" ht="15">
      <c r="A19" s="105" t="s">
        <v>428</v>
      </c>
      <c r="B19" s="103" t="s">
        <v>426</v>
      </c>
      <c r="C19" s="103">
        <v>6</v>
      </c>
      <c r="D19" s="107">
        <v>0.0025698225275651394</v>
      </c>
      <c r="E19" s="107">
        <v>2.2438269580438357</v>
      </c>
      <c r="F19" s="103" t="s">
        <v>1012</v>
      </c>
      <c r="G19" s="103" t="b">
        <v>0</v>
      </c>
      <c r="H19" s="103" t="b">
        <v>0</v>
      </c>
      <c r="I19" s="103" t="b">
        <v>0</v>
      </c>
      <c r="J19" s="103" t="b">
        <v>0</v>
      </c>
      <c r="K19" s="103" t="b">
        <v>0</v>
      </c>
      <c r="L19" s="103" t="b">
        <v>0</v>
      </c>
    </row>
    <row r="20" spans="1:12" ht="15">
      <c r="A20" s="105" t="s">
        <v>405</v>
      </c>
      <c r="B20" s="103" t="s">
        <v>395</v>
      </c>
      <c r="C20" s="103">
        <v>5</v>
      </c>
      <c r="D20" s="107">
        <v>0.0012463215338110894</v>
      </c>
      <c r="E20" s="107">
        <v>1.1548858747070545</v>
      </c>
      <c r="F20" s="103" t="s">
        <v>1012</v>
      </c>
      <c r="G20" s="103" t="b">
        <v>0</v>
      </c>
      <c r="H20" s="103" t="b">
        <v>0</v>
      </c>
      <c r="I20" s="103" t="b">
        <v>0</v>
      </c>
      <c r="J20" s="103" t="b">
        <v>0</v>
      </c>
      <c r="K20" s="103" t="b">
        <v>0</v>
      </c>
      <c r="L20" s="103" t="b">
        <v>0</v>
      </c>
    </row>
    <row r="21" spans="1:12" ht="15">
      <c r="A21" s="105" t="s">
        <v>504</v>
      </c>
      <c r="B21" s="103" t="s">
        <v>452</v>
      </c>
      <c r="C21" s="103">
        <v>5</v>
      </c>
      <c r="D21" s="107">
        <v>0.001370437841454604</v>
      </c>
      <c r="E21" s="107">
        <v>2.552825883379092</v>
      </c>
      <c r="F21" s="103" t="s">
        <v>1012</v>
      </c>
      <c r="G21" s="103" t="b">
        <v>0</v>
      </c>
      <c r="H21" s="103" t="b">
        <v>0</v>
      </c>
      <c r="I21" s="103" t="b">
        <v>0</v>
      </c>
      <c r="J21" s="103" t="b">
        <v>0</v>
      </c>
      <c r="K21" s="103" t="b">
        <v>0</v>
      </c>
      <c r="L21" s="103" t="b">
        <v>0</v>
      </c>
    </row>
    <row r="22" spans="1:12" ht="15">
      <c r="A22" s="105" t="s">
        <v>436</v>
      </c>
      <c r="B22" s="103" t="s">
        <v>485</v>
      </c>
      <c r="C22" s="103">
        <v>5</v>
      </c>
      <c r="D22" s="107">
        <v>0.001370437841454604</v>
      </c>
      <c r="E22" s="107">
        <v>2.4401216031878037</v>
      </c>
      <c r="F22" s="103" t="s">
        <v>1012</v>
      </c>
      <c r="G22" s="103" t="b">
        <v>0</v>
      </c>
      <c r="H22" s="103" t="b">
        <v>0</v>
      </c>
      <c r="I22" s="103" t="b">
        <v>0</v>
      </c>
      <c r="J22" s="103" t="b">
        <v>0</v>
      </c>
      <c r="K22" s="103" t="b">
        <v>0</v>
      </c>
      <c r="L22" s="103" t="b">
        <v>0</v>
      </c>
    </row>
    <row r="23" spans="1:12" ht="15">
      <c r="A23" s="105" t="s">
        <v>465</v>
      </c>
      <c r="B23" s="103" t="s">
        <v>506</v>
      </c>
      <c r="C23" s="103">
        <v>5</v>
      </c>
      <c r="D23" s="107">
        <v>0.001370437841454604</v>
      </c>
      <c r="E23" s="107">
        <v>2.683159651874098</v>
      </c>
      <c r="F23" s="103" t="s">
        <v>1012</v>
      </c>
      <c r="G23" s="103" t="b">
        <v>1</v>
      </c>
      <c r="H23" s="103" t="b">
        <v>0</v>
      </c>
      <c r="I23" s="103" t="b">
        <v>0</v>
      </c>
      <c r="J23" s="103" t="b">
        <v>0</v>
      </c>
      <c r="K23" s="103" t="b">
        <v>0</v>
      </c>
      <c r="L23" s="103" t="b">
        <v>0</v>
      </c>
    </row>
    <row r="24" spans="1:12" ht="15">
      <c r="A24" s="105" t="s">
        <v>512</v>
      </c>
      <c r="B24" s="103" t="s">
        <v>513</v>
      </c>
      <c r="C24" s="103">
        <v>5</v>
      </c>
      <c r="D24" s="107">
        <v>0.0015304515922336768</v>
      </c>
      <c r="E24" s="107">
        <v>2.7289171424347733</v>
      </c>
      <c r="F24" s="103" t="s">
        <v>1012</v>
      </c>
      <c r="G24" s="103" t="b">
        <v>0</v>
      </c>
      <c r="H24" s="103" t="b">
        <v>0</v>
      </c>
      <c r="I24" s="103" t="b">
        <v>0</v>
      </c>
      <c r="J24" s="103" t="b">
        <v>0</v>
      </c>
      <c r="K24" s="103" t="b">
        <v>0</v>
      </c>
      <c r="L24" s="103" t="b">
        <v>0</v>
      </c>
    </row>
    <row r="25" spans="1:12" ht="15">
      <c r="A25" s="105" t="s">
        <v>397</v>
      </c>
      <c r="B25" s="103" t="s">
        <v>435</v>
      </c>
      <c r="C25" s="103">
        <v>5</v>
      </c>
      <c r="D25" s="107">
        <v>0.0012463215338110894</v>
      </c>
      <c r="E25" s="107">
        <v>1.7054360465852505</v>
      </c>
      <c r="F25" s="103" t="s">
        <v>1012</v>
      </c>
      <c r="G25" s="103" t="b">
        <v>0</v>
      </c>
      <c r="H25" s="103" t="b">
        <v>0</v>
      </c>
      <c r="I25" s="103" t="b">
        <v>0</v>
      </c>
      <c r="J25" s="103" t="b">
        <v>0</v>
      </c>
      <c r="K25" s="103" t="b">
        <v>0</v>
      </c>
      <c r="L25" s="103" t="b">
        <v>0</v>
      </c>
    </row>
    <row r="26" spans="1:12" ht="15">
      <c r="A26" s="105" t="s">
        <v>475</v>
      </c>
      <c r="B26" s="103" t="s">
        <v>394</v>
      </c>
      <c r="C26" s="103">
        <v>5</v>
      </c>
      <c r="D26" s="107">
        <v>0.0021415187729709496</v>
      </c>
      <c r="E26" s="107">
        <v>1.3368066774234597</v>
      </c>
      <c r="F26" s="103" t="s">
        <v>1012</v>
      </c>
      <c r="G26" s="103" t="b">
        <v>0</v>
      </c>
      <c r="H26" s="103" t="b">
        <v>0</v>
      </c>
      <c r="I26" s="103" t="b">
        <v>0</v>
      </c>
      <c r="J26" s="103" t="b">
        <v>0</v>
      </c>
      <c r="K26" s="103" t="b">
        <v>0</v>
      </c>
      <c r="L26" s="103" t="b">
        <v>0</v>
      </c>
    </row>
    <row r="27" spans="1:12" ht="15">
      <c r="A27" s="105" t="s">
        <v>473</v>
      </c>
      <c r="B27" s="103" t="s">
        <v>469</v>
      </c>
      <c r="C27" s="103">
        <v>5</v>
      </c>
      <c r="D27" s="107">
        <v>0.0012463215338110894</v>
      </c>
      <c r="E27" s="107">
        <v>2.4790396692181735</v>
      </c>
      <c r="F27" s="103" t="s">
        <v>1012</v>
      </c>
      <c r="G27" s="103" t="b">
        <v>0</v>
      </c>
      <c r="H27" s="103" t="b">
        <v>0</v>
      </c>
      <c r="I27" s="103" t="b">
        <v>0</v>
      </c>
      <c r="J27" s="103" t="b">
        <v>0</v>
      </c>
      <c r="K27" s="103" t="b">
        <v>0</v>
      </c>
      <c r="L27" s="103" t="b">
        <v>0</v>
      </c>
    </row>
    <row r="28" spans="1:12" ht="15">
      <c r="A28" s="105" t="s">
        <v>443</v>
      </c>
      <c r="B28" s="103" t="s">
        <v>434</v>
      </c>
      <c r="C28" s="103">
        <v>5</v>
      </c>
      <c r="D28" s="107">
        <v>0.0017559783072127768</v>
      </c>
      <c r="E28" s="107">
        <v>2.330977133762736</v>
      </c>
      <c r="F28" s="103" t="s">
        <v>1012</v>
      </c>
      <c r="G28" s="103" t="b">
        <v>0</v>
      </c>
      <c r="H28" s="103" t="b">
        <v>0</v>
      </c>
      <c r="I28" s="103" t="b">
        <v>0</v>
      </c>
      <c r="J28" s="103" t="b">
        <v>0</v>
      </c>
      <c r="K28" s="103" t="b">
        <v>0</v>
      </c>
      <c r="L28" s="103" t="b">
        <v>0</v>
      </c>
    </row>
    <row r="29" spans="1:12" ht="15">
      <c r="A29" s="105" t="s">
        <v>412</v>
      </c>
      <c r="B29" s="103" t="s">
        <v>431</v>
      </c>
      <c r="C29" s="103">
        <v>5</v>
      </c>
      <c r="D29" s="107">
        <v>0.0015304515922336768</v>
      </c>
      <c r="E29" s="107">
        <v>2.0133780366655616</v>
      </c>
      <c r="F29" s="103" t="s">
        <v>1012</v>
      </c>
      <c r="G29" s="103" t="b">
        <v>0</v>
      </c>
      <c r="H29" s="103" t="b">
        <v>0</v>
      </c>
      <c r="I29" s="103" t="b">
        <v>0</v>
      </c>
      <c r="J29" s="103" t="b">
        <v>0</v>
      </c>
      <c r="K29" s="103" t="b">
        <v>0</v>
      </c>
      <c r="L29" s="103" t="b">
        <v>0</v>
      </c>
    </row>
    <row r="30" spans="1:12" ht="15">
      <c r="A30" s="105" t="s">
        <v>494</v>
      </c>
      <c r="B30" s="103" t="s">
        <v>395</v>
      </c>
      <c r="C30" s="103">
        <v>5</v>
      </c>
      <c r="D30" s="107">
        <v>0.0015304515922336768</v>
      </c>
      <c r="E30" s="107">
        <v>1.5650603397961038</v>
      </c>
      <c r="F30" s="103" t="s">
        <v>1012</v>
      </c>
      <c r="G30" s="103" t="b">
        <v>0</v>
      </c>
      <c r="H30" s="103" t="b">
        <v>0</v>
      </c>
      <c r="I30" s="103" t="b">
        <v>0</v>
      </c>
      <c r="J30" s="103" t="b">
        <v>0</v>
      </c>
      <c r="K30" s="103" t="b">
        <v>0</v>
      </c>
      <c r="L30" s="103" t="b">
        <v>0</v>
      </c>
    </row>
    <row r="31" spans="1:12" ht="15">
      <c r="A31" s="105" t="s">
        <v>445</v>
      </c>
      <c r="B31" s="103" t="s">
        <v>495</v>
      </c>
      <c r="C31" s="103">
        <v>4</v>
      </c>
      <c r="D31" s="107">
        <v>0.0010963502731636836</v>
      </c>
      <c r="E31" s="107">
        <v>2.4559158703710358</v>
      </c>
      <c r="F31" s="103" t="s">
        <v>1012</v>
      </c>
      <c r="G31" s="103" t="b">
        <v>0</v>
      </c>
      <c r="H31" s="103" t="b">
        <v>0</v>
      </c>
      <c r="I31" s="103" t="b">
        <v>0</v>
      </c>
      <c r="J31" s="103" t="b">
        <v>0</v>
      </c>
      <c r="K31" s="103" t="b">
        <v>0</v>
      </c>
      <c r="L31" s="103" t="b">
        <v>0</v>
      </c>
    </row>
    <row r="32" spans="1:12" ht="15">
      <c r="A32" s="105" t="s">
        <v>497</v>
      </c>
      <c r="B32" s="103" t="s">
        <v>528</v>
      </c>
      <c r="C32" s="103">
        <v>4</v>
      </c>
      <c r="D32" s="107">
        <v>0.0010963502731636836</v>
      </c>
      <c r="E32" s="107">
        <v>2.7111883754743418</v>
      </c>
      <c r="F32" s="103" t="s">
        <v>1012</v>
      </c>
      <c r="G32" s="103" t="b">
        <v>0</v>
      </c>
      <c r="H32" s="103" t="b">
        <v>0</v>
      </c>
      <c r="I32" s="103" t="b">
        <v>0</v>
      </c>
      <c r="J32" s="103" t="b">
        <v>0</v>
      </c>
      <c r="K32" s="103" t="b">
        <v>0</v>
      </c>
      <c r="L32" s="103" t="b">
        <v>0</v>
      </c>
    </row>
    <row r="33" spans="1:12" ht="15">
      <c r="A33" s="105" t="s">
        <v>424</v>
      </c>
      <c r="B33" s="103" t="s">
        <v>500</v>
      </c>
      <c r="C33" s="103">
        <v>4</v>
      </c>
      <c r="D33" s="107">
        <v>0.0017132150183767599</v>
      </c>
      <c r="E33" s="107">
        <v>2.330977133762736</v>
      </c>
      <c r="F33" s="103" t="s">
        <v>1012</v>
      </c>
      <c r="G33" s="103" t="b">
        <v>0</v>
      </c>
      <c r="H33" s="103" t="b">
        <v>0</v>
      </c>
      <c r="I33" s="103" t="b">
        <v>0</v>
      </c>
      <c r="J33" s="103" t="b">
        <v>0</v>
      </c>
      <c r="K33" s="103" t="b">
        <v>0</v>
      </c>
      <c r="L33" s="103" t="b">
        <v>0</v>
      </c>
    </row>
    <row r="34" spans="1:12" ht="15">
      <c r="A34" s="105" t="s">
        <v>397</v>
      </c>
      <c r="B34" s="103" t="s">
        <v>486</v>
      </c>
      <c r="C34" s="103">
        <v>4</v>
      </c>
      <c r="D34" s="107">
        <v>0.0010963502731636836</v>
      </c>
      <c r="E34" s="107">
        <v>1.7634279935629373</v>
      </c>
      <c r="F34" s="103" t="s">
        <v>1012</v>
      </c>
      <c r="G34" s="103" t="b">
        <v>0</v>
      </c>
      <c r="H34" s="103" t="b">
        <v>0</v>
      </c>
      <c r="I34" s="103" t="b">
        <v>0</v>
      </c>
      <c r="J34" s="103" t="b">
        <v>0</v>
      </c>
      <c r="K34" s="103" t="b">
        <v>0</v>
      </c>
      <c r="L34" s="103" t="b">
        <v>0</v>
      </c>
    </row>
    <row r="35" spans="1:12" ht="15">
      <c r="A35" s="105" t="s">
        <v>410</v>
      </c>
      <c r="B35" s="103" t="s">
        <v>426</v>
      </c>
      <c r="C35" s="103">
        <v>4</v>
      </c>
      <c r="D35" s="107">
        <v>0.0012243612737869417</v>
      </c>
      <c r="E35" s="107">
        <v>1.8786794627681054</v>
      </c>
      <c r="F35" s="103" t="s">
        <v>1012</v>
      </c>
      <c r="G35" s="103" t="b">
        <v>0</v>
      </c>
      <c r="H35" s="103" t="b">
        <v>0</v>
      </c>
      <c r="I35" s="103" t="b">
        <v>0</v>
      </c>
      <c r="J35" s="103" t="b">
        <v>0</v>
      </c>
      <c r="K35" s="103" t="b">
        <v>0</v>
      </c>
      <c r="L35" s="103" t="b">
        <v>0</v>
      </c>
    </row>
    <row r="36" spans="1:12" ht="15">
      <c r="A36" s="105" t="s">
        <v>591</v>
      </c>
      <c r="B36" s="103" t="s">
        <v>394</v>
      </c>
      <c r="C36" s="103">
        <v>4</v>
      </c>
      <c r="D36" s="107">
        <v>0.0014047826457702216</v>
      </c>
      <c r="E36" s="107">
        <v>1.5409266600793845</v>
      </c>
      <c r="F36" s="103" t="s">
        <v>1012</v>
      </c>
      <c r="G36" s="103" t="b">
        <v>0</v>
      </c>
      <c r="H36" s="103" t="b">
        <v>0</v>
      </c>
      <c r="I36" s="103" t="b">
        <v>0</v>
      </c>
      <c r="J36" s="103" t="b">
        <v>0</v>
      </c>
      <c r="K36" s="103" t="b">
        <v>0</v>
      </c>
      <c r="L36" s="103" t="b">
        <v>0</v>
      </c>
    </row>
    <row r="37" spans="1:12" ht="15">
      <c r="A37" s="105" t="s">
        <v>487</v>
      </c>
      <c r="B37" s="103" t="s">
        <v>419</v>
      </c>
      <c r="C37" s="103">
        <v>4</v>
      </c>
      <c r="D37" s="107">
        <v>0.0010963502731636836</v>
      </c>
      <c r="E37" s="107">
        <v>2.2292682378729105</v>
      </c>
      <c r="F37" s="103" t="s">
        <v>1012</v>
      </c>
      <c r="G37" s="103" t="b">
        <v>0</v>
      </c>
      <c r="H37" s="103" t="b">
        <v>0</v>
      </c>
      <c r="I37" s="103" t="b">
        <v>0</v>
      </c>
      <c r="J37" s="103" t="b">
        <v>0</v>
      </c>
      <c r="K37" s="103" t="b">
        <v>0</v>
      </c>
      <c r="L37" s="103" t="b">
        <v>0</v>
      </c>
    </row>
    <row r="38" spans="1:12" ht="15">
      <c r="A38" s="105" t="s">
        <v>546</v>
      </c>
      <c r="B38" s="103" t="s">
        <v>394</v>
      </c>
      <c r="C38" s="103">
        <v>4</v>
      </c>
      <c r="D38" s="107">
        <v>0.0014047826457702216</v>
      </c>
      <c r="E38" s="107">
        <v>1.444016647071328</v>
      </c>
      <c r="F38" s="103" t="s">
        <v>1012</v>
      </c>
      <c r="G38" s="103" t="b">
        <v>0</v>
      </c>
      <c r="H38" s="103" t="b">
        <v>0</v>
      </c>
      <c r="I38" s="103" t="b">
        <v>0</v>
      </c>
      <c r="J38" s="103" t="b">
        <v>0</v>
      </c>
      <c r="K38" s="103" t="b">
        <v>0</v>
      </c>
      <c r="L38" s="103" t="b">
        <v>0</v>
      </c>
    </row>
    <row r="39" spans="1:12" ht="15">
      <c r="A39" s="105" t="s">
        <v>399</v>
      </c>
      <c r="B39" s="103" t="s">
        <v>417</v>
      </c>
      <c r="C39" s="103">
        <v>4</v>
      </c>
      <c r="D39" s="107">
        <v>0.0012243612737869417</v>
      </c>
      <c r="E39" s="107">
        <v>1.5180637771198802</v>
      </c>
      <c r="F39" s="103" t="s">
        <v>1012</v>
      </c>
      <c r="G39" s="103" t="b">
        <v>0</v>
      </c>
      <c r="H39" s="103" t="b">
        <v>0</v>
      </c>
      <c r="I39" s="103" t="b">
        <v>0</v>
      </c>
      <c r="J39" s="103" t="b">
        <v>0</v>
      </c>
      <c r="K39" s="103" t="b">
        <v>0</v>
      </c>
      <c r="L39" s="103" t="b">
        <v>0</v>
      </c>
    </row>
    <row r="40" spans="1:12" ht="15">
      <c r="A40" s="105" t="s">
        <v>548</v>
      </c>
      <c r="B40" s="103" t="s">
        <v>433</v>
      </c>
      <c r="C40" s="103">
        <v>4</v>
      </c>
      <c r="D40" s="107">
        <v>0.0010963502731636836</v>
      </c>
      <c r="E40" s="107">
        <v>2.4893396258579856</v>
      </c>
      <c r="F40" s="103" t="s">
        <v>1012</v>
      </c>
      <c r="G40" s="103" t="b">
        <v>0</v>
      </c>
      <c r="H40" s="103" t="b">
        <v>0</v>
      </c>
      <c r="I40" s="103" t="b">
        <v>0</v>
      </c>
      <c r="J40" s="103" t="b">
        <v>0</v>
      </c>
      <c r="K40" s="103" t="b">
        <v>0</v>
      </c>
      <c r="L40" s="103" t="b">
        <v>0</v>
      </c>
    </row>
    <row r="41" spans="1:12" ht="15">
      <c r="A41" s="105" t="s">
        <v>434</v>
      </c>
      <c r="B41" s="103" t="s">
        <v>547</v>
      </c>
      <c r="C41" s="103">
        <v>4</v>
      </c>
      <c r="D41" s="107">
        <v>0.0014047826457702216</v>
      </c>
      <c r="E41" s="107">
        <v>2.4893396258579856</v>
      </c>
      <c r="F41" s="103" t="s">
        <v>1012</v>
      </c>
      <c r="G41" s="103" t="b">
        <v>0</v>
      </c>
      <c r="H41" s="103" t="b">
        <v>0</v>
      </c>
      <c r="I41" s="103" t="b">
        <v>0</v>
      </c>
      <c r="J41" s="103" t="b">
        <v>0</v>
      </c>
      <c r="K41" s="103" t="b">
        <v>0</v>
      </c>
      <c r="L41" s="103" t="b">
        <v>0</v>
      </c>
    </row>
    <row r="42" spans="1:12" ht="15">
      <c r="A42" s="105" t="s">
        <v>501</v>
      </c>
      <c r="B42" s="103" t="s">
        <v>395</v>
      </c>
      <c r="C42" s="103">
        <v>4</v>
      </c>
      <c r="D42" s="107">
        <v>0.0010963502731636836</v>
      </c>
      <c r="E42" s="107">
        <v>1.5350971164186604</v>
      </c>
      <c r="F42" s="103" t="s">
        <v>1012</v>
      </c>
      <c r="G42" s="103" t="b">
        <v>0</v>
      </c>
      <c r="H42" s="103" t="b">
        <v>0</v>
      </c>
      <c r="I42" s="103" t="b">
        <v>0</v>
      </c>
      <c r="J42" s="103" t="b">
        <v>0</v>
      </c>
      <c r="K42" s="103" t="b">
        <v>0</v>
      </c>
      <c r="L42" s="103" t="b">
        <v>0</v>
      </c>
    </row>
    <row r="43" spans="1:12" ht="15">
      <c r="A43" s="105" t="s">
        <v>410</v>
      </c>
      <c r="B43" s="103" t="s">
        <v>617</v>
      </c>
      <c r="C43" s="103">
        <v>4</v>
      </c>
      <c r="D43" s="107">
        <v>0.0014047826457702216</v>
      </c>
      <c r="E43" s="107">
        <v>2.3558007174877678</v>
      </c>
      <c r="F43" s="103" t="s">
        <v>1012</v>
      </c>
      <c r="G43" s="103" t="b">
        <v>0</v>
      </c>
      <c r="H43" s="103" t="b">
        <v>0</v>
      </c>
      <c r="I43" s="103" t="b">
        <v>0</v>
      </c>
      <c r="J43" s="103" t="b">
        <v>1</v>
      </c>
      <c r="K43" s="103" t="b">
        <v>0</v>
      </c>
      <c r="L43" s="103" t="b">
        <v>0</v>
      </c>
    </row>
    <row r="44" spans="1:12" ht="15">
      <c r="A44" s="105" t="s">
        <v>617</v>
      </c>
      <c r="B44" s="103" t="s">
        <v>618</v>
      </c>
      <c r="C44" s="103">
        <v>4</v>
      </c>
      <c r="D44" s="107">
        <v>0.0014047826457702216</v>
      </c>
      <c r="E44" s="107">
        <v>2.9841896475380794</v>
      </c>
      <c r="F44" s="103" t="s">
        <v>1012</v>
      </c>
      <c r="G44" s="103" t="b">
        <v>1</v>
      </c>
      <c r="H44" s="103" t="b">
        <v>0</v>
      </c>
      <c r="I44" s="103" t="b">
        <v>0</v>
      </c>
      <c r="J44" s="103" t="b">
        <v>0</v>
      </c>
      <c r="K44" s="103" t="b">
        <v>0</v>
      </c>
      <c r="L44" s="103" t="b">
        <v>0</v>
      </c>
    </row>
    <row r="45" spans="1:12" ht="15">
      <c r="A45" s="105" t="s">
        <v>509</v>
      </c>
      <c r="B45" s="103" t="s">
        <v>394</v>
      </c>
      <c r="C45" s="103">
        <v>4</v>
      </c>
      <c r="D45" s="107">
        <v>0.0012243612737869417</v>
      </c>
      <c r="E45" s="107">
        <v>1.3648354010237032</v>
      </c>
      <c r="F45" s="103" t="s">
        <v>1012</v>
      </c>
      <c r="G45" s="103" t="b">
        <v>0</v>
      </c>
      <c r="H45" s="103" t="b">
        <v>1</v>
      </c>
      <c r="I45" s="103" t="b">
        <v>0</v>
      </c>
      <c r="J45" s="103" t="b">
        <v>0</v>
      </c>
      <c r="K45" s="103" t="b">
        <v>0</v>
      </c>
      <c r="L45" s="103" t="b">
        <v>0</v>
      </c>
    </row>
    <row r="46" spans="1:12" ht="15">
      <c r="A46" s="105" t="s">
        <v>398</v>
      </c>
      <c r="B46" s="103" t="s">
        <v>546</v>
      </c>
      <c r="C46" s="103">
        <v>4</v>
      </c>
      <c r="D46" s="107">
        <v>0.0017132150183767599</v>
      </c>
      <c r="E46" s="107">
        <v>1.9211379017909904</v>
      </c>
      <c r="F46" s="103" t="s">
        <v>1012</v>
      </c>
      <c r="G46" s="103" t="b">
        <v>0</v>
      </c>
      <c r="H46" s="103" t="b">
        <v>0</v>
      </c>
      <c r="I46" s="103" t="b">
        <v>0</v>
      </c>
      <c r="J46" s="103" t="b">
        <v>0</v>
      </c>
      <c r="K46" s="103" t="b">
        <v>0</v>
      </c>
      <c r="L46" s="103" t="b">
        <v>0</v>
      </c>
    </row>
    <row r="47" spans="1:12" ht="15">
      <c r="A47" s="105" t="s">
        <v>522</v>
      </c>
      <c r="B47" s="103" t="s">
        <v>396</v>
      </c>
      <c r="C47" s="103">
        <v>3</v>
      </c>
      <c r="D47" s="107">
        <v>0.0009182709553402061</v>
      </c>
      <c r="E47" s="107">
        <v>1.692303031313968</v>
      </c>
      <c r="F47" s="103" t="s">
        <v>1012</v>
      </c>
      <c r="G47" s="103" t="b">
        <v>0</v>
      </c>
      <c r="H47" s="103" t="b">
        <v>0</v>
      </c>
      <c r="I47" s="103" t="b">
        <v>0</v>
      </c>
      <c r="J47" s="103" t="b">
        <v>0</v>
      </c>
      <c r="K47" s="103" t="b">
        <v>0</v>
      </c>
      <c r="L47" s="103" t="b">
        <v>0</v>
      </c>
    </row>
    <row r="48" spans="1:12" ht="15">
      <c r="A48" s="105" t="s">
        <v>430</v>
      </c>
      <c r="B48" s="103" t="s">
        <v>408</v>
      </c>
      <c r="C48" s="103">
        <v>3</v>
      </c>
      <c r="D48" s="107">
        <v>0.0009182709553402061</v>
      </c>
      <c r="E48" s="107">
        <v>1.7667057033241733</v>
      </c>
      <c r="F48" s="103" t="s">
        <v>1012</v>
      </c>
      <c r="G48" s="103" t="b">
        <v>0</v>
      </c>
      <c r="H48" s="103" t="b">
        <v>0</v>
      </c>
      <c r="I48" s="103" t="b">
        <v>0</v>
      </c>
      <c r="J48" s="103" t="b">
        <v>0</v>
      </c>
      <c r="K48" s="103" t="b">
        <v>0</v>
      </c>
      <c r="L48" s="103" t="b">
        <v>0</v>
      </c>
    </row>
    <row r="49" spans="1:12" ht="15">
      <c r="A49" s="105" t="s">
        <v>400</v>
      </c>
      <c r="B49" s="103" t="s">
        <v>569</v>
      </c>
      <c r="C49" s="103">
        <v>3</v>
      </c>
      <c r="D49" s="107">
        <v>0.0009182709553402061</v>
      </c>
      <c r="E49" s="107">
        <v>1.9561609239378361</v>
      </c>
      <c r="F49" s="103" t="s">
        <v>1012</v>
      </c>
      <c r="G49" s="103" t="b">
        <v>0</v>
      </c>
      <c r="H49" s="103" t="b">
        <v>0</v>
      </c>
      <c r="I49" s="103" t="b">
        <v>0</v>
      </c>
      <c r="J49" s="103" t="b">
        <v>0</v>
      </c>
      <c r="K49" s="103" t="b">
        <v>0</v>
      </c>
      <c r="L49" s="103" t="b">
        <v>0</v>
      </c>
    </row>
    <row r="50" spans="1:12" ht="15">
      <c r="A50" s="105" t="s">
        <v>396</v>
      </c>
      <c r="B50" s="103" t="s">
        <v>483</v>
      </c>
      <c r="C50" s="103">
        <v>3</v>
      </c>
      <c r="D50" s="107">
        <v>0.0009182709553402061</v>
      </c>
      <c r="E50" s="107">
        <v>1.510702677473511</v>
      </c>
      <c r="F50" s="103" t="s">
        <v>1012</v>
      </c>
      <c r="G50" s="103" t="b">
        <v>0</v>
      </c>
      <c r="H50" s="103" t="b">
        <v>0</v>
      </c>
      <c r="I50" s="103" t="b">
        <v>0</v>
      </c>
      <c r="J50" s="103" t="b">
        <v>0</v>
      </c>
      <c r="K50" s="103" t="b">
        <v>0</v>
      </c>
      <c r="L50" s="103" t="b">
        <v>0</v>
      </c>
    </row>
    <row r="51" spans="1:12" ht="15">
      <c r="A51" s="105" t="s">
        <v>456</v>
      </c>
      <c r="B51" s="103" t="s">
        <v>432</v>
      </c>
      <c r="C51" s="103">
        <v>3</v>
      </c>
      <c r="D51" s="107">
        <v>0.0010535869843276663</v>
      </c>
      <c r="E51" s="107">
        <v>2.1091283841463793</v>
      </c>
      <c r="F51" s="103" t="s">
        <v>1012</v>
      </c>
      <c r="G51" s="103" t="b">
        <v>0</v>
      </c>
      <c r="H51" s="103" t="b">
        <v>0</v>
      </c>
      <c r="I51" s="103" t="b">
        <v>0</v>
      </c>
      <c r="J51" s="103" t="b">
        <v>0</v>
      </c>
      <c r="K51" s="103" t="b">
        <v>0</v>
      </c>
      <c r="L51" s="103" t="b">
        <v>0</v>
      </c>
    </row>
    <row r="52" spans="1:12" ht="15">
      <c r="A52" s="105" t="s">
        <v>396</v>
      </c>
      <c r="B52" s="103" t="s">
        <v>400</v>
      </c>
      <c r="C52" s="103">
        <v>3</v>
      </c>
      <c r="D52" s="107">
        <v>0.0009182709553402061</v>
      </c>
      <c r="E52" s="107">
        <v>0.850650739167862</v>
      </c>
      <c r="F52" s="103" t="s">
        <v>1012</v>
      </c>
      <c r="G52" s="103" t="b">
        <v>0</v>
      </c>
      <c r="H52" s="103" t="b">
        <v>0</v>
      </c>
      <c r="I52" s="103" t="b">
        <v>0</v>
      </c>
      <c r="J52" s="103" t="b">
        <v>0</v>
      </c>
      <c r="K52" s="103" t="b">
        <v>0</v>
      </c>
      <c r="L52" s="103" t="b">
        <v>0</v>
      </c>
    </row>
    <row r="53" spans="1:12" ht="15">
      <c r="A53" s="105" t="s">
        <v>652</v>
      </c>
      <c r="B53" s="103" t="s">
        <v>437</v>
      </c>
      <c r="C53" s="103">
        <v>3</v>
      </c>
      <c r="D53" s="107">
        <v>0.0009182709553402061</v>
      </c>
      <c r="E53" s="107">
        <v>2.586249638866042</v>
      </c>
      <c r="F53" s="103" t="s">
        <v>1012</v>
      </c>
      <c r="G53" s="103" t="b">
        <v>0</v>
      </c>
      <c r="H53" s="103" t="b">
        <v>0</v>
      </c>
      <c r="I53" s="103" t="b">
        <v>0</v>
      </c>
      <c r="J53" s="103" t="b">
        <v>0</v>
      </c>
      <c r="K53" s="103" t="b">
        <v>0</v>
      </c>
      <c r="L53" s="103" t="b">
        <v>0</v>
      </c>
    </row>
    <row r="54" spans="1:12" ht="15">
      <c r="A54" s="105" t="s">
        <v>468</v>
      </c>
      <c r="B54" s="103" t="s">
        <v>512</v>
      </c>
      <c r="C54" s="103">
        <v>3</v>
      </c>
      <c r="D54" s="107">
        <v>0.0010535869843276663</v>
      </c>
      <c r="E54" s="107">
        <v>2.3821296562101173</v>
      </c>
      <c r="F54" s="103" t="s">
        <v>1012</v>
      </c>
      <c r="G54" s="103" t="b">
        <v>0</v>
      </c>
      <c r="H54" s="103" t="b">
        <v>0</v>
      </c>
      <c r="I54" s="103" t="b">
        <v>0</v>
      </c>
      <c r="J54" s="103" t="b">
        <v>0</v>
      </c>
      <c r="K54" s="103" t="b">
        <v>0</v>
      </c>
      <c r="L54" s="103" t="b">
        <v>0</v>
      </c>
    </row>
    <row r="55" spans="1:12" ht="15">
      <c r="A55" s="105" t="s">
        <v>400</v>
      </c>
      <c r="B55" s="103" t="s">
        <v>655</v>
      </c>
      <c r="C55" s="103">
        <v>3</v>
      </c>
      <c r="D55" s="107">
        <v>0.0010535869843276663</v>
      </c>
      <c r="E55" s="107">
        <v>2.081099660546136</v>
      </c>
      <c r="F55" s="103" t="s">
        <v>1012</v>
      </c>
      <c r="G55" s="103" t="b">
        <v>0</v>
      </c>
      <c r="H55" s="103" t="b">
        <v>0</v>
      </c>
      <c r="I55" s="103" t="b">
        <v>0</v>
      </c>
      <c r="J55" s="103" t="b">
        <v>0</v>
      </c>
      <c r="K55" s="103" t="b">
        <v>0</v>
      </c>
      <c r="L55" s="103" t="b">
        <v>0</v>
      </c>
    </row>
    <row r="56" spans="1:12" ht="15">
      <c r="A56" s="105" t="s">
        <v>398</v>
      </c>
      <c r="B56" s="103" t="s">
        <v>469</v>
      </c>
      <c r="C56" s="103">
        <v>3</v>
      </c>
      <c r="D56" s="107">
        <v>0.0010535869843276663</v>
      </c>
      <c r="E56" s="107">
        <v>1.5920791825267657</v>
      </c>
      <c r="F56" s="103" t="s">
        <v>1012</v>
      </c>
      <c r="G56" s="103" t="b">
        <v>0</v>
      </c>
      <c r="H56" s="103" t="b">
        <v>0</v>
      </c>
      <c r="I56" s="103" t="b">
        <v>0</v>
      </c>
      <c r="J56" s="103" t="b">
        <v>0</v>
      </c>
      <c r="K56" s="103" t="b">
        <v>0</v>
      </c>
      <c r="L56" s="103" t="b">
        <v>0</v>
      </c>
    </row>
    <row r="57" spans="1:12" ht="15">
      <c r="A57" s="105" t="s">
        <v>587</v>
      </c>
      <c r="B57" s="103" t="s">
        <v>401</v>
      </c>
      <c r="C57" s="103">
        <v>3</v>
      </c>
      <c r="D57" s="107">
        <v>0.0009182709553402061</v>
      </c>
      <c r="E57" s="107">
        <v>2.099583066240149</v>
      </c>
      <c r="F57" s="103" t="s">
        <v>1012</v>
      </c>
      <c r="G57" s="103" t="b">
        <v>0</v>
      </c>
      <c r="H57" s="103" t="b">
        <v>0</v>
      </c>
      <c r="I57" s="103" t="b">
        <v>0</v>
      </c>
      <c r="J57" s="103" t="b">
        <v>0</v>
      </c>
      <c r="K57" s="103" t="b">
        <v>0</v>
      </c>
      <c r="L57" s="103" t="b">
        <v>0</v>
      </c>
    </row>
    <row r="58" spans="1:12" ht="15">
      <c r="A58" s="105" t="s">
        <v>401</v>
      </c>
      <c r="B58" s="103" t="s">
        <v>470</v>
      </c>
      <c r="C58" s="103">
        <v>3</v>
      </c>
      <c r="D58" s="107">
        <v>0.0009182709553402061</v>
      </c>
      <c r="E58" s="107">
        <v>1.7985530705761679</v>
      </c>
      <c r="F58" s="103" t="s">
        <v>1012</v>
      </c>
      <c r="G58" s="103" t="b">
        <v>0</v>
      </c>
      <c r="H58" s="103" t="b">
        <v>0</v>
      </c>
      <c r="I58" s="103" t="b">
        <v>0</v>
      </c>
      <c r="J58" s="103" t="b">
        <v>0</v>
      </c>
      <c r="K58" s="103" t="b">
        <v>0</v>
      </c>
      <c r="L58" s="103" t="b">
        <v>0</v>
      </c>
    </row>
    <row r="59" spans="1:12" ht="15">
      <c r="A59" s="105" t="s">
        <v>412</v>
      </c>
      <c r="B59" s="103" t="s">
        <v>471</v>
      </c>
      <c r="C59" s="103">
        <v>3</v>
      </c>
      <c r="D59" s="107">
        <v>0.0009182709553402061</v>
      </c>
      <c r="E59" s="107">
        <v>1.9298319852154868</v>
      </c>
      <c r="F59" s="103" t="s">
        <v>1012</v>
      </c>
      <c r="G59" s="103" t="b">
        <v>0</v>
      </c>
      <c r="H59" s="103" t="b">
        <v>0</v>
      </c>
      <c r="I59" s="103" t="b">
        <v>0</v>
      </c>
      <c r="J59" s="103" t="b">
        <v>0</v>
      </c>
      <c r="K59" s="103" t="b">
        <v>0</v>
      </c>
      <c r="L59" s="103" t="b">
        <v>0</v>
      </c>
    </row>
    <row r="60" spans="1:12" ht="15">
      <c r="A60" s="105" t="s">
        <v>471</v>
      </c>
      <c r="B60" s="103" t="s">
        <v>590</v>
      </c>
      <c r="C60" s="103">
        <v>3</v>
      </c>
      <c r="D60" s="107">
        <v>0.0009182709553402061</v>
      </c>
      <c r="E60" s="107">
        <v>2.5582209152657986</v>
      </c>
      <c r="F60" s="103" t="s">
        <v>1012</v>
      </c>
      <c r="G60" s="103" t="b">
        <v>0</v>
      </c>
      <c r="H60" s="103" t="b">
        <v>0</v>
      </c>
      <c r="I60" s="103" t="b">
        <v>0</v>
      </c>
      <c r="J60" s="103" t="b">
        <v>0</v>
      </c>
      <c r="K60" s="103" t="b">
        <v>0</v>
      </c>
      <c r="L60" s="103" t="b">
        <v>0</v>
      </c>
    </row>
    <row r="61" spans="1:12" ht="15">
      <c r="A61" s="105" t="s">
        <v>590</v>
      </c>
      <c r="B61" s="103" t="s">
        <v>659</v>
      </c>
      <c r="C61" s="103">
        <v>3</v>
      </c>
      <c r="D61" s="107">
        <v>0.0009182709553402061</v>
      </c>
      <c r="E61" s="107">
        <v>2.9841896475380794</v>
      </c>
      <c r="F61" s="103" t="s">
        <v>1012</v>
      </c>
      <c r="G61" s="103" t="b">
        <v>0</v>
      </c>
      <c r="H61" s="103" t="b">
        <v>0</v>
      </c>
      <c r="I61" s="103" t="b">
        <v>0</v>
      </c>
      <c r="J61" s="103" t="b">
        <v>0</v>
      </c>
      <c r="K61" s="103" t="b">
        <v>0</v>
      </c>
      <c r="L61" s="103" t="b">
        <v>0</v>
      </c>
    </row>
    <row r="62" spans="1:12" ht="15">
      <c r="A62" s="105" t="s">
        <v>395</v>
      </c>
      <c r="B62" s="103" t="s">
        <v>400</v>
      </c>
      <c r="C62" s="103">
        <v>3</v>
      </c>
      <c r="D62" s="107">
        <v>0.0009182709553402061</v>
      </c>
      <c r="E62" s="107">
        <v>0.7008884188345299</v>
      </c>
      <c r="F62" s="103" t="s">
        <v>1012</v>
      </c>
      <c r="G62" s="103" t="b">
        <v>0</v>
      </c>
      <c r="H62" s="103" t="b">
        <v>0</v>
      </c>
      <c r="I62" s="103" t="b">
        <v>0</v>
      </c>
      <c r="J62" s="103" t="b">
        <v>0</v>
      </c>
      <c r="K62" s="103" t="b">
        <v>0</v>
      </c>
      <c r="L62" s="103" t="b">
        <v>0</v>
      </c>
    </row>
    <row r="63" spans="1:12" ht="15">
      <c r="A63" s="105" t="s">
        <v>419</v>
      </c>
      <c r="B63" s="103" t="s">
        <v>530</v>
      </c>
      <c r="C63" s="103">
        <v>3</v>
      </c>
      <c r="D63" s="107">
        <v>0.0009182709553402061</v>
      </c>
      <c r="E63" s="107">
        <v>2.250457536942849</v>
      </c>
      <c r="F63" s="103" t="s">
        <v>1012</v>
      </c>
      <c r="G63" s="103" t="b">
        <v>0</v>
      </c>
      <c r="H63" s="103" t="b">
        <v>0</v>
      </c>
      <c r="I63" s="103" t="b">
        <v>0</v>
      </c>
      <c r="J63" s="103" t="b">
        <v>0</v>
      </c>
      <c r="K63" s="103" t="b">
        <v>0</v>
      </c>
      <c r="L63" s="103" t="b">
        <v>0</v>
      </c>
    </row>
    <row r="64" spans="1:12" ht="15">
      <c r="A64" s="105" t="s">
        <v>396</v>
      </c>
      <c r="B64" s="103" t="s">
        <v>397</v>
      </c>
      <c r="C64" s="103">
        <v>3</v>
      </c>
      <c r="D64" s="107">
        <v>0.0009182709553402061</v>
      </c>
      <c r="E64" s="107">
        <v>0.7647361104612688</v>
      </c>
      <c r="F64" s="103" t="s">
        <v>1012</v>
      </c>
      <c r="G64" s="103" t="b">
        <v>0</v>
      </c>
      <c r="H64" s="103" t="b">
        <v>0</v>
      </c>
      <c r="I64" s="103" t="b">
        <v>0</v>
      </c>
      <c r="J64" s="103" t="b">
        <v>0</v>
      </c>
      <c r="K64" s="103" t="b">
        <v>0</v>
      </c>
      <c r="L64" s="103" t="b">
        <v>0</v>
      </c>
    </row>
    <row r="65" spans="1:12" ht="15">
      <c r="A65" s="105" t="s">
        <v>402</v>
      </c>
      <c r="B65" s="103" t="s">
        <v>396</v>
      </c>
      <c r="C65" s="103">
        <v>3</v>
      </c>
      <c r="D65" s="107">
        <v>0.0009182709553402061</v>
      </c>
      <c r="E65" s="107">
        <v>1.0488503548277806</v>
      </c>
      <c r="F65" s="103" t="s">
        <v>1012</v>
      </c>
      <c r="G65" s="103" t="b">
        <v>0</v>
      </c>
      <c r="H65" s="103" t="b">
        <v>0</v>
      </c>
      <c r="I65" s="103" t="b">
        <v>0</v>
      </c>
      <c r="J65" s="103" t="b">
        <v>0</v>
      </c>
      <c r="K65" s="103" t="b">
        <v>0</v>
      </c>
      <c r="L65" s="103" t="b">
        <v>0</v>
      </c>
    </row>
    <row r="66" spans="1:12" ht="15">
      <c r="A66" s="105" t="s">
        <v>670</v>
      </c>
      <c r="B66" s="103" t="s">
        <v>515</v>
      </c>
      <c r="C66" s="103">
        <v>3</v>
      </c>
      <c r="D66" s="107">
        <v>0.0010535869843276663</v>
      </c>
      <c r="E66" s="107">
        <v>2.808098388482398</v>
      </c>
      <c r="F66" s="103" t="s">
        <v>1012</v>
      </c>
      <c r="G66" s="103" t="b">
        <v>0</v>
      </c>
      <c r="H66" s="103" t="b">
        <v>0</v>
      </c>
      <c r="I66" s="103" t="b">
        <v>0</v>
      </c>
      <c r="J66" s="103" t="b">
        <v>0</v>
      </c>
      <c r="K66" s="103" t="b">
        <v>0</v>
      </c>
      <c r="L66" s="103" t="b">
        <v>0</v>
      </c>
    </row>
    <row r="67" spans="1:12" ht="15">
      <c r="A67" s="105" t="s">
        <v>593</v>
      </c>
      <c r="B67" s="103" t="s">
        <v>457</v>
      </c>
      <c r="C67" s="103">
        <v>3</v>
      </c>
      <c r="D67" s="107">
        <v>0.0010535869843276663</v>
      </c>
      <c r="E67" s="107">
        <v>2.507068392818417</v>
      </c>
      <c r="F67" s="103" t="s">
        <v>1012</v>
      </c>
      <c r="G67" s="103" t="b">
        <v>0</v>
      </c>
      <c r="H67" s="103" t="b">
        <v>0</v>
      </c>
      <c r="I67" s="103" t="b">
        <v>0</v>
      </c>
      <c r="J67" s="103" t="b">
        <v>0</v>
      </c>
      <c r="K67" s="103" t="b">
        <v>0</v>
      </c>
      <c r="L67" s="103" t="b">
        <v>0</v>
      </c>
    </row>
    <row r="68" spans="1:12" ht="15">
      <c r="A68" s="105" t="s">
        <v>671</v>
      </c>
      <c r="B68" s="103" t="s">
        <v>401</v>
      </c>
      <c r="C68" s="103">
        <v>3</v>
      </c>
      <c r="D68" s="107">
        <v>0.0010535869843276663</v>
      </c>
      <c r="E68" s="107">
        <v>2.224521802848449</v>
      </c>
      <c r="F68" s="103" t="s">
        <v>1012</v>
      </c>
      <c r="G68" s="103" t="b">
        <v>0</v>
      </c>
      <c r="H68" s="103" t="b">
        <v>0</v>
      </c>
      <c r="I68" s="103" t="b">
        <v>0</v>
      </c>
      <c r="J68" s="103" t="b">
        <v>0</v>
      </c>
      <c r="K68" s="103" t="b">
        <v>0</v>
      </c>
      <c r="L68" s="103" t="b">
        <v>0</v>
      </c>
    </row>
    <row r="69" spans="1:12" ht="15">
      <c r="A69" s="105" t="s">
        <v>466</v>
      </c>
      <c r="B69" s="103" t="s">
        <v>402</v>
      </c>
      <c r="C69" s="103">
        <v>3</v>
      </c>
      <c r="D69" s="107">
        <v>0.0010535869843276663</v>
      </c>
      <c r="E69" s="107">
        <v>1.8178582257715545</v>
      </c>
      <c r="F69" s="103" t="s">
        <v>1012</v>
      </c>
      <c r="G69" s="103" t="b">
        <v>0</v>
      </c>
      <c r="H69" s="103" t="b">
        <v>0</v>
      </c>
      <c r="I69" s="103" t="b">
        <v>0</v>
      </c>
      <c r="J69" s="103" t="b">
        <v>0</v>
      </c>
      <c r="K69" s="103" t="b">
        <v>0</v>
      </c>
      <c r="L69" s="103" t="b">
        <v>0</v>
      </c>
    </row>
    <row r="70" spans="1:12" ht="15">
      <c r="A70" s="105" t="s">
        <v>459</v>
      </c>
      <c r="B70" s="103" t="s">
        <v>548</v>
      </c>
      <c r="C70" s="103">
        <v>3</v>
      </c>
      <c r="D70" s="107">
        <v>0.0009182709553402061</v>
      </c>
      <c r="E70" s="107">
        <v>2.4101583798103605</v>
      </c>
      <c r="F70" s="103" t="s">
        <v>1012</v>
      </c>
      <c r="G70" s="103" t="b">
        <v>0</v>
      </c>
      <c r="H70" s="103" t="b">
        <v>0</v>
      </c>
      <c r="I70" s="103" t="b">
        <v>0</v>
      </c>
      <c r="J70" s="103" t="b">
        <v>0</v>
      </c>
      <c r="K70" s="103" t="b">
        <v>0</v>
      </c>
      <c r="L70" s="103" t="b">
        <v>0</v>
      </c>
    </row>
    <row r="71" spans="1:12" ht="15">
      <c r="A71" s="105" t="s">
        <v>459</v>
      </c>
      <c r="B71" s="103" t="s">
        <v>406</v>
      </c>
      <c r="C71" s="103">
        <v>3</v>
      </c>
      <c r="D71" s="107">
        <v>0.0009182709553402061</v>
      </c>
      <c r="E71" s="107">
        <v>1.8538558790430733</v>
      </c>
      <c r="F71" s="103" t="s">
        <v>1012</v>
      </c>
      <c r="G71" s="103" t="b">
        <v>0</v>
      </c>
      <c r="H71" s="103" t="b">
        <v>0</v>
      </c>
      <c r="I71" s="103" t="b">
        <v>0</v>
      </c>
      <c r="J71" s="103" t="b">
        <v>0</v>
      </c>
      <c r="K71" s="103" t="b">
        <v>0</v>
      </c>
      <c r="L71" s="103" t="b">
        <v>0</v>
      </c>
    </row>
    <row r="72" spans="1:12" ht="15">
      <c r="A72" s="105" t="s">
        <v>536</v>
      </c>
      <c r="B72" s="103" t="s">
        <v>407</v>
      </c>
      <c r="C72" s="103">
        <v>3</v>
      </c>
      <c r="D72" s="107">
        <v>0.0009182709553402061</v>
      </c>
      <c r="E72" s="107">
        <v>2.1339519678714116</v>
      </c>
      <c r="F72" s="103" t="s">
        <v>1012</v>
      </c>
      <c r="G72" s="103" t="b">
        <v>0</v>
      </c>
      <c r="H72" s="103" t="b">
        <v>0</v>
      </c>
      <c r="I72" s="103" t="b">
        <v>0</v>
      </c>
      <c r="J72" s="103" t="b">
        <v>0</v>
      </c>
      <c r="K72" s="103" t="b">
        <v>0</v>
      </c>
      <c r="L72" s="103" t="b">
        <v>0</v>
      </c>
    </row>
    <row r="73" spans="1:12" ht="15">
      <c r="A73" s="105" t="s">
        <v>403</v>
      </c>
      <c r="B73" s="103" t="s">
        <v>518</v>
      </c>
      <c r="C73" s="103">
        <v>3</v>
      </c>
      <c r="D73" s="107">
        <v>0.0009182709553402061</v>
      </c>
      <c r="E73" s="107">
        <v>1.9630003484681415</v>
      </c>
      <c r="F73" s="103" t="s">
        <v>1012</v>
      </c>
      <c r="G73" s="103" t="b">
        <v>0</v>
      </c>
      <c r="H73" s="103" t="b">
        <v>0</v>
      </c>
      <c r="I73" s="103" t="b">
        <v>0</v>
      </c>
      <c r="J73" s="103" t="b">
        <v>0</v>
      </c>
      <c r="K73" s="103" t="b">
        <v>0</v>
      </c>
      <c r="L73" s="103" t="b">
        <v>0</v>
      </c>
    </row>
    <row r="74" spans="1:12" ht="15">
      <c r="A74" s="105" t="s">
        <v>493</v>
      </c>
      <c r="B74" s="103" t="s">
        <v>607</v>
      </c>
      <c r="C74" s="103">
        <v>3</v>
      </c>
      <c r="D74" s="107">
        <v>0.0012849112637825697</v>
      </c>
      <c r="E74" s="107">
        <v>2.616212862243485</v>
      </c>
      <c r="F74" s="103" t="s">
        <v>1012</v>
      </c>
      <c r="G74" s="103" t="b">
        <v>1</v>
      </c>
      <c r="H74" s="103" t="b">
        <v>0</v>
      </c>
      <c r="I74" s="103" t="b">
        <v>0</v>
      </c>
      <c r="J74" s="103" t="b">
        <v>0</v>
      </c>
      <c r="K74" s="103" t="b">
        <v>0</v>
      </c>
      <c r="L74" s="103" t="b">
        <v>0</v>
      </c>
    </row>
    <row r="75" spans="1:12" ht="15">
      <c r="A75" s="105" t="s">
        <v>412</v>
      </c>
      <c r="B75" s="103" t="s">
        <v>692</v>
      </c>
      <c r="C75" s="103">
        <v>3</v>
      </c>
      <c r="D75" s="107">
        <v>0.0009182709553402061</v>
      </c>
      <c r="E75" s="107">
        <v>2.3558007174877678</v>
      </c>
      <c r="F75" s="103" t="s">
        <v>1012</v>
      </c>
      <c r="G75" s="103" t="b">
        <v>0</v>
      </c>
      <c r="H75" s="103" t="b">
        <v>0</v>
      </c>
      <c r="I75" s="103" t="b">
        <v>0</v>
      </c>
      <c r="J75" s="103" t="b">
        <v>0</v>
      </c>
      <c r="K75" s="103" t="b">
        <v>0</v>
      </c>
      <c r="L75" s="103" t="b">
        <v>0</v>
      </c>
    </row>
    <row r="76" spans="1:12" ht="15">
      <c r="A76" s="105" t="s">
        <v>694</v>
      </c>
      <c r="B76" s="103" t="s">
        <v>695</v>
      </c>
      <c r="C76" s="103">
        <v>3</v>
      </c>
      <c r="D76" s="107">
        <v>0.0012849112637825697</v>
      </c>
      <c r="E76" s="107">
        <v>3.1091283841463793</v>
      </c>
      <c r="F76" s="103" t="s">
        <v>1012</v>
      </c>
      <c r="G76" s="103" t="b">
        <v>0</v>
      </c>
      <c r="H76" s="103" t="b">
        <v>0</v>
      </c>
      <c r="I76" s="103" t="b">
        <v>0</v>
      </c>
      <c r="J76" s="103" t="b">
        <v>0</v>
      </c>
      <c r="K76" s="103" t="b">
        <v>0</v>
      </c>
      <c r="L76" s="103" t="b">
        <v>0</v>
      </c>
    </row>
    <row r="77" spans="1:12" ht="15">
      <c r="A77" s="105" t="s">
        <v>696</v>
      </c>
      <c r="B77" s="103" t="s">
        <v>697</v>
      </c>
      <c r="C77" s="103">
        <v>3</v>
      </c>
      <c r="D77" s="107">
        <v>0.0010535869843276663</v>
      </c>
      <c r="E77" s="107">
        <v>3.1091283841463793</v>
      </c>
      <c r="F77" s="103" t="s">
        <v>1012</v>
      </c>
      <c r="G77" s="103" t="b">
        <v>0</v>
      </c>
      <c r="H77" s="103" t="b">
        <v>0</v>
      </c>
      <c r="I77" s="103" t="b">
        <v>0</v>
      </c>
      <c r="J77" s="103" t="b">
        <v>0</v>
      </c>
      <c r="K77" s="103" t="b">
        <v>0</v>
      </c>
      <c r="L77" s="103" t="b">
        <v>0</v>
      </c>
    </row>
    <row r="78" spans="1:12" ht="15">
      <c r="A78" s="105" t="s">
        <v>552</v>
      </c>
      <c r="B78" s="103" t="s">
        <v>698</v>
      </c>
      <c r="C78" s="103">
        <v>3</v>
      </c>
      <c r="D78" s="107">
        <v>0.0010535869843276663</v>
      </c>
      <c r="E78" s="107">
        <v>2.887279634530023</v>
      </c>
      <c r="F78" s="103" t="s">
        <v>1012</v>
      </c>
      <c r="G78" s="103" t="b">
        <v>0</v>
      </c>
      <c r="H78" s="103" t="b">
        <v>0</v>
      </c>
      <c r="I78" s="103" t="b">
        <v>0</v>
      </c>
      <c r="J78" s="103" t="b">
        <v>0</v>
      </c>
      <c r="K78" s="103" t="b">
        <v>0</v>
      </c>
      <c r="L78" s="103" t="b">
        <v>0</v>
      </c>
    </row>
    <row r="79" spans="1:12" ht="15">
      <c r="A79" s="105" t="s">
        <v>520</v>
      </c>
      <c r="B79" s="103" t="s">
        <v>521</v>
      </c>
      <c r="C79" s="103">
        <v>3</v>
      </c>
      <c r="D79" s="107">
        <v>0.0010535869843276663</v>
      </c>
      <c r="E79" s="107">
        <v>2.507068392818417</v>
      </c>
      <c r="F79" s="103" t="s">
        <v>1012</v>
      </c>
      <c r="G79" s="103" t="b">
        <v>0</v>
      </c>
      <c r="H79" s="103" t="b">
        <v>0</v>
      </c>
      <c r="I79" s="103" t="b">
        <v>0</v>
      </c>
      <c r="J79" s="103" t="b">
        <v>0</v>
      </c>
      <c r="K79" s="103" t="b">
        <v>0</v>
      </c>
      <c r="L79" s="103" t="b">
        <v>0</v>
      </c>
    </row>
    <row r="80" spans="1:12" ht="15">
      <c r="A80" s="105" t="s">
        <v>477</v>
      </c>
      <c r="B80" s="103" t="s">
        <v>406</v>
      </c>
      <c r="C80" s="103">
        <v>3</v>
      </c>
      <c r="D80" s="107">
        <v>0.0010535869843276663</v>
      </c>
      <c r="E80" s="107">
        <v>1.9050084014904547</v>
      </c>
      <c r="F80" s="103" t="s">
        <v>1012</v>
      </c>
      <c r="G80" s="103" t="b">
        <v>0</v>
      </c>
      <c r="H80" s="103" t="b">
        <v>0</v>
      </c>
      <c r="I80" s="103" t="b">
        <v>0</v>
      </c>
      <c r="J80" s="103" t="b">
        <v>0</v>
      </c>
      <c r="K80" s="103" t="b">
        <v>0</v>
      </c>
      <c r="L80" s="103" t="b">
        <v>0</v>
      </c>
    </row>
    <row r="81" spans="1:12" ht="15">
      <c r="A81" s="105" t="s">
        <v>411</v>
      </c>
      <c r="B81" s="103" t="s">
        <v>501</v>
      </c>
      <c r="C81" s="103">
        <v>3</v>
      </c>
      <c r="D81" s="107">
        <v>0.0009182709553402061</v>
      </c>
      <c r="E81" s="107">
        <v>2.0547707218237865</v>
      </c>
      <c r="F81" s="103" t="s">
        <v>1012</v>
      </c>
      <c r="G81" s="103" t="b">
        <v>0</v>
      </c>
      <c r="H81" s="103" t="b">
        <v>0</v>
      </c>
      <c r="I81" s="103" t="b">
        <v>0</v>
      </c>
      <c r="J81" s="103" t="b">
        <v>0</v>
      </c>
      <c r="K81" s="103" t="b">
        <v>0</v>
      </c>
      <c r="L81" s="103" t="b">
        <v>0</v>
      </c>
    </row>
    <row r="82" spans="1:12" ht="15">
      <c r="A82" s="105" t="s">
        <v>616</v>
      </c>
      <c r="B82" s="103" t="s">
        <v>729</v>
      </c>
      <c r="C82" s="103">
        <v>3</v>
      </c>
      <c r="D82" s="107">
        <v>0.0010535869843276663</v>
      </c>
      <c r="E82" s="107">
        <v>2.9841896475380794</v>
      </c>
      <c r="F82" s="103" t="s">
        <v>1012</v>
      </c>
      <c r="G82" s="103" t="b">
        <v>0</v>
      </c>
      <c r="H82" s="103" t="b">
        <v>0</v>
      </c>
      <c r="I82" s="103" t="b">
        <v>0</v>
      </c>
      <c r="J82" s="103" t="b">
        <v>0</v>
      </c>
      <c r="K82" s="103" t="b">
        <v>0</v>
      </c>
      <c r="L82" s="103" t="b">
        <v>0</v>
      </c>
    </row>
    <row r="83" spans="1:12" ht="15">
      <c r="A83" s="105" t="s">
        <v>471</v>
      </c>
      <c r="B83" s="103" t="s">
        <v>399</v>
      </c>
      <c r="C83" s="103">
        <v>3</v>
      </c>
      <c r="D83" s="107">
        <v>0.0009182709553402061</v>
      </c>
      <c r="E83" s="107">
        <v>1.6039784058264734</v>
      </c>
      <c r="F83" s="103" t="s">
        <v>1012</v>
      </c>
      <c r="G83" s="103" t="b">
        <v>0</v>
      </c>
      <c r="H83" s="103" t="b">
        <v>0</v>
      </c>
      <c r="I83" s="103" t="b">
        <v>0</v>
      </c>
      <c r="J83" s="103" t="b">
        <v>0</v>
      </c>
      <c r="K83" s="103" t="b">
        <v>0</v>
      </c>
      <c r="L83" s="103" t="b">
        <v>0</v>
      </c>
    </row>
    <row r="84" spans="1:12" ht="15">
      <c r="A84" s="105" t="s">
        <v>549</v>
      </c>
      <c r="B84" s="103" t="s">
        <v>732</v>
      </c>
      <c r="C84" s="103">
        <v>3</v>
      </c>
      <c r="D84" s="107">
        <v>0.0009182709553402061</v>
      </c>
      <c r="E84" s="107">
        <v>2.887279634530023</v>
      </c>
      <c r="F84" s="103" t="s">
        <v>1012</v>
      </c>
      <c r="G84" s="103" t="b">
        <v>0</v>
      </c>
      <c r="H84" s="103" t="b">
        <v>0</v>
      </c>
      <c r="I84" s="103" t="b">
        <v>0</v>
      </c>
      <c r="J84" s="103" t="b">
        <v>0</v>
      </c>
      <c r="K84" s="103" t="b">
        <v>0</v>
      </c>
      <c r="L84" s="103" t="b">
        <v>0</v>
      </c>
    </row>
    <row r="85" spans="1:12" ht="15">
      <c r="A85" s="105" t="s">
        <v>394</v>
      </c>
      <c r="B85" s="103" t="s">
        <v>733</v>
      </c>
      <c r="C85" s="103">
        <v>3</v>
      </c>
      <c r="D85" s="107">
        <v>0.0009182709553402061</v>
      </c>
      <c r="E85" s="107">
        <v>1.544856953707817</v>
      </c>
      <c r="F85" s="103" t="s">
        <v>1012</v>
      </c>
      <c r="G85" s="103" t="b">
        <v>0</v>
      </c>
      <c r="H85" s="103" t="b">
        <v>0</v>
      </c>
      <c r="I85" s="103" t="b">
        <v>0</v>
      </c>
      <c r="J85" s="103" t="b">
        <v>0</v>
      </c>
      <c r="K85" s="103" t="b">
        <v>0</v>
      </c>
      <c r="L85" s="103" t="b">
        <v>0</v>
      </c>
    </row>
    <row r="86" spans="1:12" ht="15">
      <c r="A86" s="105" t="s">
        <v>733</v>
      </c>
      <c r="B86" s="103" t="s">
        <v>396</v>
      </c>
      <c r="C86" s="103">
        <v>3</v>
      </c>
      <c r="D86" s="107">
        <v>0.0009182709553402061</v>
      </c>
      <c r="E86" s="107">
        <v>1.9141517809303243</v>
      </c>
      <c r="F86" s="103" t="s">
        <v>1012</v>
      </c>
      <c r="G86" s="103" t="b">
        <v>0</v>
      </c>
      <c r="H86" s="103" t="b">
        <v>0</v>
      </c>
      <c r="I86" s="103" t="b">
        <v>0</v>
      </c>
      <c r="J86" s="103" t="b">
        <v>0</v>
      </c>
      <c r="K86" s="103" t="b">
        <v>0</v>
      </c>
      <c r="L86" s="103" t="b">
        <v>0</v>
      </c>
    </row>
    <row r="87" spans="1:12" ht="15">
      <c r="A87" s="105" t="s">
        <v>396</v>
      </c>
      <c r="B87" s="103" t="s">
        <v>597</v>
      </c>
      <c r="C87" s="103">
        <v>3</v>
      </c>
      <c r="D87" s="107">
        <v>0.0009182709553402061</v>
      </c>
      <c r="E87" s="107">
        <v>1.7537407261598057</v>
      </c>
      <c r="F87" s="103" t="s">
        <v>1012</v>
      </c>
      <c r="G87" s="103" t="b">
        <v>0</v>
      </c>
      <c r="H87" s="103" t="b">
        <v>0</v>
      </c>
      <c r="I87" s="103" t="b">
        <v>0</v>
      </c>
      <c r="J87" s="103" t="b">
        <v>0</v>
      </c>
      <c r="K87" s="103" t="b">
        <v>0</v>
      </c>
      <c r="L87" s="103" t="b">
        <v>0</v>
      </c>
    </row>
    <row r="88" spans="1:12" ht="15">
      <c r="A88" s="105" t="s">
        <v>396</v>
      </c>
      <c r="B88" s="103" t="s">
        <v>399</v>
      </c>
      <c r="C88" s="103">
        <v>3</v>
      </c>
      <c r="D88" s="107">
        <v>0.0009182709553402061</v>
      </c>
      <c r="E88" s="107">
        <v>0.7994982167204807</v>
      </c>
      <c r="F88" s="103" t="s">
        <v>1012</v>
      </c>
      <c r="G88" s="103" t="b">
        <v>0</v>
      </c>
      <c r="H88" s="103" t="b">
        <v>0</v>
      </c>
      <c r="I88" s="103" t="b">
        <v>0</v>
      </c>
      <c r="J88" s="103" t="b">
        <v>0</v>
      </c>
      <c r="K88" s="103" t="b">
        <v>0</v>
      </c>
      <c r="L88" s="103" t="b">
        <v>0</v>
      </c>
    </row>
    <row r="89" spans="1:12" ht="15">
      <c r="A89" s="105" t="s">
        <v>477</v>
      </c>
      <c r="B89" s="103" t="s">
        <v>395</v>
      </c>
      <c r="C89" s="103">
        <v>3</v>
      </c>
      <c r="D89" s="107">
        <v>0.0012849112637825697</v>
      </c>
      <c r="E89" s="107">
        <v>1.2852196432020606</v>
      </c>
      <c r="F89" s="103" t="s">
        <v>1012</v>
      </c>
      <c r="G89" s="103" t="b">
        <v>0</v>
      </c>
      <c r="H89" s="103" t="b">
        <v>0</v>
      </c>
      <c r="I89" s="103" t="b">
        <v>0</v>
      </c>
      <c r="J89" s="103" t="b">
        <v>0</v>
      </c>
      <c r="K89" s="103" t="b">
        <v>0</v>
      </c>
      <c r="L89" s="103" t="b">
        <v>0</v>
      </c>
    </row>
    <row r="90" spans="1:12" ht="15">
      <c r="A90" s="105" t="s">
        <v>439</v>
      </c>
      <c r="B90" s="103" t="s">
        <v>395</v>
      </c>
      <c r="C90" s="103">
        <v>3</v>
      </c>
      <c r="D90" s="107">
        <v>0.0012849112637825697</v>
      </c>
      <c r="E90" s="107">
        <v>1.1883096301940042</v>
      </c>
      <c r="F90" s="103" t="s">
        <v>1012</v>
      </c>
      <c r="G90" s="103" t="b">
        <v>0</v>
      </c>
      <c r="H90" s="103" t="b">
        <v>0</v>
      </c>
      <c r="I90" s="103" t="b">
        <v>0</v>
      </c>
      <c r="J90" s="103" t="b">
        <v>0</v>
      </c>
      <c r="K90" s="103" t="b">
        <v>0</v>
      </c>
      <c r="L90" s="103" t="b">
        <v>0</v>
      </c>
    </row>
    <row r="91" spans="1:12" ht="15">
      <c r="A91" s="105" t="s">
        <v>396</v>
      </c>
      <c r="B91" s="103" t="s">
        <v>445</v>
      </c>
      <c r="C91" s="103">
        <v>2</v>
      </c>
      <c r="D91" s="107">
        <v>0.0007023913228851108</v>
      </c>
      <c r="E91" s="107">
        <v>1.33461141841783</v>
      </c>
      <c r="F91" s="103" t="s">
        <v>1012</v>
      </c>
      <c r="G91" s="103" t="b">
        <v>0</v>
      </c>
      <c r="H91" s="103" t="b">
        <v>0</v>
      </c>
      <c r="I91" s="103" t="b">
        <v>0</v>
      </c>
      <c r="J91" s="103" t="b">
        <v>0</v>
      </c>
      <c r="K91" s="103" t="b">
        <v>0</v>
      </c>
      <c r="L91" s="103" t="b">
        <v>0</v>
      </c>
    </row>
    <row r="92" spans="1:12" ht="15">
      <c r="A92" s="105" t="s">
        <v>396</v>
      </c>
      <c r="B92" s="103" t="s">
        <v>496</v>
      </c>
      <c r="C92" s="103">
        <v>2</v>
      </c>
      <c r="D92" s="107">
        <v>0.0007023913228851108</v>
      </c>
      <c r="E92" s="107">
        <v>1.5776494671041243</v>
      </c>
      <c r="F92" s="103" t="s">
        <v>1012</v>
      </c>
      <c r="G92" s="103" t="b">
        <v>0</v>
      </c>
      <c r="H92" s="103" t="b">
        <v>0</v>
      </c>
      <c r="I92" s="103" t="b">
        <v>0</v>
      </c>
      <c r="J92" s="103" t="b">
        <v>0</v>
      </c>
      <c r="K92" s="103" t="b">
        <v>0</v>
      </c>
      <c r="L92" s="103" t="b">
        <v>0</v>
      </c>
    </row>
    <row r="93" spans="1:12" ht="15">
      <c r="A93" s="105" t="s">
        <v>446</v>
      </c>
      <c r="B93" s="103" t="s">
        <v>558</v>
      </c>
      <c r="C93" s="103">
        <v>2</v>
      </c>
      <c r="D93" s="107">
        <v>0.0007023913228851108</v>
      </c>
      <c r="E93" s="107">
        <v>2.330977133762736</v>
      </c>
      <c r="F93" s="103" t="s">
        <v>1012</v>
      </c>
      <c r="G93" s="103" t="b">
        <v>0</v>
      </c>
      <c r="H93" s="103" t="b">
        <v>0</v>
      </c>
      <c r="I93" s="103" t="b">
        <v>0</v>
      </c>
      <c r="J93" s="103" t="b">
        <v>0</v>
      </c>
      <c r="K93" s="103" t="b">
        <v>0</v>
      </c>
      <c r="L93" s="103" t="b">
        <v>0</v>
      </c>
    </row>
    <row r="94" spans="1:12" ht="15">
      <c r="A94" s="105" t="s">
        <v>740</v>
      </c>
      <c r="B94" s="103" t="s">
        <v>397</v>
      </c>
      <c r="C94" s="103">
        <v>2</v>
      </c>
      <c r="D94" s="107">
        <v>0.0007023913228851108</v>
      </c>
      <c r="E94" s="107">
        <v>1.9951850318395428</v>
      </c>
      <c r="F94" s="103" t="s">
        <v>1012</v>
      </c>
      <c r="G94" s="103" t="b">
        <v>0</v>
      </c>
      <c r="H94" s="103" t="b">
        <v>1</v>
      </c>
      <c r="I94" s="103" t="b">
        <v>0</v>
      </c>
      <c r="J94" s="103" t="b">
        <v>0</v>
      </c>
      <c r="K94" s="103" t="b">
        <v>0</v>
      </c>
      <c r="L94" s="103" t="b">
        <v>0</v>
      </c>
    </row>
    <row r="95" spans="1:12" ht="15">
      <c r="A95" s="105" t="s">
        <v>462</v>
      </c>
      <c r="B95" s="103" t="s">
        <v>478</v>
      </c>
      <c r="C95" s="103">
        <v>2</v>
      </c>
      <c r="D95" s="107">
        <v>0.0008566075091883799</v>
      </c>
      <c r="E95" s="107">
        <v>2.139091607523823</v>
      </c>
      <c r="F95" s="103" t="s">
        <v>1012</v>
      </c>
      <c r="G95" s="103" t="b">
        <v>0</v>
      </c>
      <c r="H95" s="103" t="b">
        <v>0</v>
      </c>
      <c r="I95" s="103" t="b">
        <v>0</v>
      </c>
      <c r="J95" s="103" t="b">
        <v>0</v>
      </c>
      <c r="K95" s="103" t="b">
        <v>0</v>
      </c>
      <c r="L95" s="103" t="b">
        <v>0</v>
      </c>
    </row>
    <row r="96" spans="1:12" ht="15">
      <c r="A96" s="105" t="s">
        <v>422</v>
      </c>
      <c r="B96" s="103" t="s">
        <v>746</v>
      </c>
      <c r="C96" s="103">
        <v>2</v>
      </c>
      <c r="D96" s="107">
        <v>0.0007023913228851108</v>
      </c>
      <c r="E96" s="107">
        <v>2.507068392818417</v>
      </c>
      <c r="F96" s="103" t="s">
        <v>1012</v>
      </c>
      <c r="G96" s="103" t="b">
        <v>0</v>
      </c>
      <c r="H96" s="103" t="b">
        <v>0</v>
      </c>
      <c r="I96" s="103" t="b">
        <v>0</v>
      </c>
      <c r="J96" s="103" t="b">
        <v>0</v>
      </c>
      <c r="K96" s="103" t="b">
        <v>0</v>
      </c>
      <c r="L96" s="103" t="b">
        <v>0</v>
      </c>
    </row>
    <row r="97" spans="1:12" ht="15">
      <c r="A97" s="105" t="s">
        <v>747</v>
      </c>
      <c r="B97" s="103" t="s">
        <v>627</v>
      </c>
      <c r="C97" s="103">
        <v>2</v>
      </c>
      <c r="D97" s="107">
        <v>0.0008566075091883799</v>
      </c>
      <c r="E97" s="107">
        <v>3.2852196432020606</v>
      </c>
      <c r="F97" s="103" t="s">
        <v>1012</v>
      </c>
      <c r="G97" s="103" t="b">
        <v>0</v>
      </c>
      <c r="H97" s="103" t="b">
        <v>0</v>
      </c>
      <c r="I97" s="103" t="b">
        <v>0</v>
      </c>
      <c r="J97" s="103" t="b">
        <v>0</v>
      </c>
      <c r="K97" s="103" t="b">
        <v>0</v>
      </c>
      <c r="L97" s="103" t="b">
        <v>0</v>
      </c>
    </row>
    <row r="98" spans="1:12" ht="15">
      <c r="A98" s="105" t="s">
        <v>396</v>
      </c>
      <c r="B98" s="103" t="s">
        <v>424</v>
      </c>
      <c r="C98" s="103">
        <v>2</v>
      </c>
      <c r="D98" s="107">
        <v>0.0007023913228851108</v>
      </c>
      <c r="E98" s="107">
        <v>1.1797094584320866</v>
      </c>
      <c r="F98" s="103" t="s">
        <v>1012</v>
      </c>
      <c r="G98" s="103" t="b">
        <v>0</v>
      </c>
      <c r="H98" s="103" t="b">
        <v>0</v>
      </c>
      <c r="I98" s="103" t="b">
        <v>0</v>
      </c>
      <c r="J98" s="103" t="b">
        <v>0</v>
      </c>
      <c r="K98" s="103" t="b">
        <v>0</v>
      </c>
      <c r="L98" s="103" t="b">
        <v>0</v>
      </c>
    </row>
    <row r="99" spans="1:12" ht="15">
      <c r="A99" s="105" t="s">
        <v>411</v>
      </c>
      <c r="B99" s="103" t="s">
        <v>406</v>
      </c>
      <c r="C99" s="103">
        <v>2</v>
      </c>
      <c r="D99" s="107">
        <v>0.0007023913228851108</v>
      </c>
      <c r="E99" s="107">
        <v>1.401558208048443</v>
      </c>
      <c r="F99" s="103" t="s">
        <v>1012</v>
      </c>
      <c r="G99" s="103" t="b">
        <v>0</v>
      </c>
      <c r="H99" s="103" t="b">
        <v>0</v>
      </c>
      <c r="I99" s="103" t="b">
        <v>0</v>
      </c>
      <c r="J99" s="103" t="b">
        <v>0</v>
      </c>
      <c r="K99" s="103" t="b">
        <v>0</v>
      </c>
      <c r="L99" s="103" t="b">
        <v>0</v>
      </c>
    </row>
    <row r="100" spans="1:12" ht="15">
      <c r="A100" s="105" t="s">
        <v>564</v>
      </c>
      <c r="B100" s="103" t="s">
        <v>482</v>
      </c>
      <c r="C100" s="103">
        <v>2</v>
      </c>
      <c r="D100" s="107">
        <v>0.0008566075091883799</v>
      </c>
      <c r="E100" s="107">
        <v>2.4401216031878037</v>
      </c>
      <c r="F100" s="103" t="s">
        <v>1012</v>
      </c>
      <c r="G100" s="103" t="b">
        <v>0</v>
      </c>
      <c r="H100" s="103" t="b">
        <v>0</v>
      </c>
      <c r="I100" s="103" t="b">
        <v>0</v>
      </c>
      <c r="J100" s="103" t="b">
        <v>0</v>
      </c>
      <c r="K100" s="103" t="b">
        <v>0</v>
      </c>
      <c r="L100" s="103" t="b">
        <v>0</v>
      </c>
    </row>
    <row r="101" spans="1:12" ht="15">
      <c r="A101" s="105" t="s">
        <v>482</v>
      </c>
      <c r="B101" s="103" t="s">
        <v>522</v>
      </c>
      <c r="C101" s="103">
        <v>2</v>
      </c>
      <c r="D101" s="107">
        <v>0.0008566075091883799</v>
      </c>
      <c r="E101" s="107">
        <v>2.3432115901797474</v>
      </c>
      <c r="F101" s="103" t="s">
        <v>1012</v>
      </c>
      <c r="G101" s="103" t="b">
        <v>0</v>
      </c>
      <c r="H101" s="103" t="b">
        <v>0</v>
      </c>
      <c r="I101" s="103" t="b">
        <v>0</v>
      </c>
      <c r="J101" s="103" t="b">
        <v>0</v>
      </c>
      <c r="K101" s="103" t="b">
        <v>0</v>
      </c>
      <c r="L101" s="103" t="b">
        <v>0</v>
      </c>
    </row>
    <row r="102" spans="1:12" ht="15">
      <c r="A102" s="105" t="s">
        <v>397</v>
      </c>
      <c r="B102" s="103" t="s">
        <v>395</v>
      </c>
      <c r="C102" s="103">
        <v>2</v>
      </c>
      <c r="D102" s="107">
        <v>0.0007023913228851108</v>
      </c>
      <c r="E102" s="107">
        <v>0.4324347745215128</v>
      </c>
      <c r="F102" s="103" t="s">
        <v>1012</v>
      </c>
      <c r="G102" s="103" t="b">
        <v>0</v>
      </c>
      <c r="H102" s="103" t="b">
        <v>0</v>
      </c>
      <c r="I102" s="103" t="b">
        <v>0</v>
      </c>
      <c r="J102" s="103" t="b">
        <v>0</v>
      </c>
      <c r="K102" s="103" t="b">
        <v>0</v>
      </c>
      <c r="L102" s="103" t="b">
        <v>0</v>
      </c>
    </row>
    <row r="103" spans="1:12" ht="15">
      <c r="A103" s="105" t="s">
        <v>482</v>
      </c>
      <c r="B103" s="103" t="s">
        <v>414</v>
      </c>
      <c r="C103" s="103">
        <v>2</v>
      </c>
      <c r="D103" s="107">
        <v>0.0007023913228851108</v>
      </c>
      <c r="E103" s="107">
        <v>1.9282382422089295</v>
      </c>
      <c r="F103" s="103" t="s">
        <v>1012</v>
      </c>
      <c r="G103" s="103" t="b">
        <v>0</v>
      </c>
      <c r="H103" s="103" t="b">
        <v>0</v>
      </c>
      <c r="I103" s="103" t="b">
        <v>0</v>
      </c>
      <c r="J103" s="103" t="b">
        <v>0</v>
      </c>
      <c r="K103" s="103" t="b">
        <v>0</v>
      </c>
      <c r="L103" s="103" t="b">
        <v>0</v>
      </c>
    </row>
    <row r="104" spans="1:12" ht="15">
      <c r="A104" s="105" t="s">
        <v>642</v>
      </c>
      <c r="B104" s="103" t="s">
        <v>504</v>
      </c>
      <c r="C104" s="103">
        <v>2</v>
      </c>
      <c r="D104" s="107">
        <v>0.0007023913228851108</v>
      </c>
      <c r="E104" s="107">
        <v>2.6320071294267167</v>
      </c>
      <c r="F104" s="103" t="s">
        <v>1012</v>
      </c>
      <c r="G104" s="103" t="b">
        <v>0</v>
      </c>
      <c r="H104" s="103" t="b">
        <v>0</v>
      </c>
      <c r="I104" s="103" t="b">
        <v>0</v>
      </c>
      <c r="J104" s="103" t="b">
        <v>0</v>
      </c>
      <c r="K104" s="103" t="b">
        <v>0</v>
      </c>
      <c r="L104" s="103" t="b">
        <v>0</v>
      </c>
    </row>
    <row r="105" spans="1:12" ht="15">
      <c r="A105" s="105" t="s">
        <v>460</v>
      </c>
      <c r="B105" s="103" t="s">
        <v>435</v>
      </c>
      <c r="C105" s="103">
        <v>2</v>
      </c>
      <c r="D105" s="107">
        <v>0.0007023913228851108</v>
      </c>
      <c r="E105" s="107">
        <v>1.9841896475380796</v>
      </c>
      <c r="F105" s="103" t="s">
        <v>1012</v>
      </c>
      <c r="G105" s="103" t="b">
        <v>0</v>
      </c>
      <c r="H105" s="103" t="b">
        <v>0</v>
      </c>
      <c r="I105" s="103" t="b">
        <v>0</v>
      </c>
      <c r="J105" s="103" t="b">
        <v>0</v>
      </c>
      <c r="K105" s="103" t="b">
        <v>0</v>
      </c>
      <c r="L105" s="103" t="b">
        <v>0</v>
      </c>
    </row>
    <row r="106" spans="1:12" ht="15">
      <c r="A106" s="105" t="s">
        <v>533</v>
      </c>
      <c r="B106" s="103" t="s">
        <v>761</v>
      </c>
      <c r="C106" s="103">
        <v>2</v>
      </c>
      <c r="D106" s="107">
        <v>0.0007023913228851108</v>
      </c>
      <c r="E106" s="107">
        <v>2.887279634530023</v>
      </c>
      <c r="F106" s="103" t="s">
        <v>1012</v>
      </c>
      <c r="G106" s="103" t="b">
        <v>0</v>
      </c>
      <c r="H106" s="103" t="b">
        <v>0</v>
      </c>
      <c r="I106" s="103" t="b">
        <v>0</v>
      </c>
      <c r="J106" s="103" t="b">
        <v>0</v>
      </c>
      <c r="K106" s="103" t="b">
        <v>0</v>
      </c>
      <c r="L106" s="103" t="b">
        <v>0</v>
      </c>
    </row>
    <row r="107" spans="1:12" ht="15">
      <c r="A107" s="105" t="s">
        <v>394</v>
      </c>
      <c r="B107" s="103" t="s">
        <v>402</v>
      </c>
      <c r="C107" s="103">
        <v>2</v>
      </c>
      <c r="D107" s="107">
        <v>0.0008566075091883799</v>
      </c>
      <c r="E107" s="107">
        <v>0.5034642685495917</v>
      </c>
      <c r="F107" s="103" t="s">
        <v>1012</v>
      </c>
      <c r="G107" s="103" t="b">
        <v>0</v>
      </c>
      <c r="H107" s="103" t="b">
        <v>0</v>
      </c>
      <c r="I107" s="103" t="b">
        <v>0</v>
      </c>
      <c r="J107" s="103" t="b">
        <v>0</v>
      </c>
      <c r="K107" s="103" t="b">
        <v>0</v>
      </c>
      <c r="L107" s="103" t="b">
        <v>0</v>
      </c>
    </row>
    <row r="108" spans="1:12" ht="15">
      <c r="A108" s="105" t="s">
        <v>402</v>
      </c>
      <c r="B108" s="103" t="s">
        <v>414</v>
      </c>
      <c r="C108" s="103">
        <v>2</v>
      </c>
      <c r="D108" s="107">
        <v>0.0007023913228851108</v>
      </c>
      <c r="E108" s="107">
        <v>1.43091360140098</v>
      </c>
      <c r="F108" s="103" t="s">
        <v>1012</v>
      </c>
      <c r="G108" s="103" t="b">
        <v>0</v>
      </c>
      <c r="H108" s="103" t="b">
        <v>0</v>
      </c>
      <c r="I108" s="103" t="b">
        <v>0</v>
      </c>
      <c r="J108" s="103" t="b">
        <v>0</v>
      </c>
      <c r="K108" s="103" t="b">
        <v>0</v>
      </c>
      <c r="L108" s="103" t="b">
        <v>0</v>
      </c>
    </row>
    <row r="109" spans="1:12" ht="15">
      <c r="A109" s="105" t="s">
        <v>466</v>
      </c>
      <c r="B109" s="103" t="s">
        <v>396</v>
      </c>
      <c r="C109" s="103">
        <v>2</v>
      </c>
      <c r="D109" s="107">
        <v>0.0007023913228851108</v>
      </c>
      <c r="E109" s="107">
        <v>1.312091789602362</v>
      </c>
      <c r="F109" s="103" t="s">
        <v>1012</v>
      </c>
      <c r="G109" s="103" t="b">
        <v>0</v>
      </c>
      <c r="H109" s="103" t="b">
        <v>0</v>
      </c>
      <c r="I109" s="103" t="b">
        <v>0</v>
      </c>
      <c r="J109" s="103" t="b">
        <v>0</v>
      </c>
      <c r="K109" s="103" t="b">
        <v>0</v>
      </c>
      <c r="L109" s="103" t="b">
        <v>0</v>
      </c>
    </row>
    <row r="110" spans="1:12" ht="15">
      <c r="A110" s="105" t="s">
        <v>402</v>
      </c>
      <c r="B110" s="103" t="s">
        <v>487</v>
      </c>
      <c r="C110" s="103">
        <v>2</v>
      </c>
      <c r="D110" s="107">
        <v>0.0007023913228851108</v>
      </c>
      <c r="E110" s="107">
        <v>1.69975891369356</v>
      </c>
      <c r="F110" s="103" t="s">
        <v>1012</v>
      </c>
      <c r="G110" s="103" t="b">
        <v>0</v>
      </c>
      <c r="H110" s="103" t="b">
        <v>0</v>
      </c>
      <c r="I110" s="103" t="b">
        <v>0</v>
      </c>
      <c r="J110" s="103" t="b">
        <v>0</v>
      </c>
      <c r="K110" s="103" t="b">
        <v>0</v>
      </c>
      <c r="L110" s="103" t="b">
        <v>0</v>
      </c>
    </row>
    <row r="111" spans="1:12" ht="15">
      <c r="A111" s="105" t="s">
        <v>462</v>
      </c>
      <c r="B111" s="103" t="s">
        <v>397</v>
      </c>
      <c r="C111" s="103">
        <v>2</v>
      </c>
      <c r="D111" s="107">
        <v>0.0007023913228851108</v>
      </c>
      <c r="E111" s="107">
        <v>1.3931250405115803</v>
      </c>
      <c r="F111" s="103" t="s">
        <v>1012</v>
      </c>
      <c r="G111" s="103" t="b">
        <v>0</v>
      </c>
      <c r="H111" s="103" t="b">
        <v>0</v>
      </c>
      <c r="I111" s="103" t="b">
        <v>0</v>
      </c>
      <c r="J111" s="103" t="b">
        <v>0</v>
      </c>
      <c r="K111" s="103" t="b">
        <v>0</v>
      </c>
      <c r="L111" s="103" t="b">
        <v>0</v>
      </c>
    </row>
    <row r="112" spans="1:12" ht="15">
      <c r="A112" s="105" t="s">
        <v>437</v>
      </c>
      <c r="B112" s="103" t="s">
        <v>450</v>
      </c>
      <c r="C112" s="103">
        <v>2</v>
      </c>
      <c r="D112" s="107">
        <v>0.0007023913228851108</v>
      </c>
      <c r="E112" s="107">
        <v>1.9330371250906981</v>
      </c>
      <c r="F112" s="103" t="s">
        <v>1012</v>
      </c>
      <c r="G112" s="103" t="b">
        <v>0</v>
      </c>
      <c r="H112" s="103" t="b">
        <v>0</v>
      </c>
      <c r="I112" s="103" t="b">
        <v>0</v>
      </c>
      <c r="J112" s="103" t="b">
        <v>0</v>
      </c>
      <c r="K112" s="103" t="b">
        <v>0</v>
      </c>
      <c r="L112" s="103" t="b">
        <v>0</v>
      </c>
    </row>
    <row r="113" spans="1:12" ht="15">
      <c r="A113" s="105" t="s">
        <v>408</v>
      </c>
      <c r="B113" s="103" t="s">
        <v>768</v>
      </c>
      <c r="C113" s="103">
        <v>2</v>
      </c>
      <c r="D113" s="107">
        <v>0.0007023913228851108</v>
      </c>
      <c r="E113" s="107">
        <v>2.330977133762736</v>
      </c>
      <c r="F113" s="103" t="s">
        <v>1012</v>
      </c>
      <c r="G113" s="103" t="b">
        <v>0</v>
      </c>
      <c r="H113" s="103" t="b">
        <v>0</v>
      </c>
      <c r="I113" s="103" t="b">
        <v>0</v>
      </c>
      <c r="J113" s="103" t="b">
        <v>0</v>
      </c>
      <c r="K113" s="103" t="b">
        <v>0</v>
      </c>
      <c r="L113" s="103" t="b">
        <v>0</v>
      </c>
    </row>
    <row r="114" spans="1:12" ht="15">
      <c r="A114" s="105" t="s">
        <v>768</v>
      </c>
      <c r="B114" s="103" t="s">
        <v>769</v>
      </c>
      <c r="C114" s="103">
        <v>2</v>
      </c>
      <c r="D114" s="107">
        <v>0.0007023913228851108</v>
      </c>
      <c r="E114" s="107">
        <v>3.2852196432020606</v>
      </c>
      <c r="F114" s="103" t="s">
        <v>1012</v>
      </c>
      <c r="G114" s="103" t="b">
        <v>0</v>
      </c>
      <c r="H114" s="103" t="b">
        <v>0</v>
      </c>
      <c r="I114" s="103" t="b">
        <v>0</v>
      </c>
      <c r="J114" s="103" t="b">
        <v>0</v>
      </c>
      <c r="K114" s="103" t="b">
        <v>0</v>
      </c>
      <c r="L114" s="103" t="b">
        <v>0</v>
      </c>
    </row>
    <row r="115" spans="1:12" ht="15">
      <c r="A115" s="105" t="s">
        <v>578</v>
      </c>
      <c r="B115" s="103" t="s">
        <v>445</v>
      </c>
      <c r="C115" s="103">
        <v>2</v>
      </c>
      <c r="D115" s="107">
        <v>0.0007023913228851108</v>
      </c>
      <c r="E115" s="107">
        <v>2.4401216031878037</v>
      </c>
      <c r="F115" s="103" t="s">
        <v>1012</v>
      </c>
      <c r="G115" s="103" t="b">
        <v>1</v>
      </c>
      <c r="H115" s="103" t="b">
        <v>0</v>
      </c>
      <c r="I115" s="103" t="b">
        <v>0</v>
      </c>
      <c r="J115" s="103" t="b">
        <v>0</v>
      </c>
      <c r="K115" s="103" t="b">
        <v>0</v>
      </c>
      <c r="L115" s="103" t="b">
        <v>0</v>
      </c>
    </row>
    <row r="116" spans="1:12" ht="15">
      <c r="A116" s="105" t="s">
        <v>445</v>
      </c>
      <c r="B116" s="103" t="s">
        <v>467</v>
      </c>
      <c r="C116" s="103">
        <v>2</v>
      </c>
      <c r="D116" s="107">
        <v>0.0007023913228851108</v>
      </c>
      <c r="E116" s="107">
        <v>2.0299471380987546</v>
      </c>
      <c r="F116" s="103" t="s">
        <v>1012</v>
      </c>
      <c r="G116" s="103" t="b">
        <v>0</v>
      </c>
      <c r="H116" s="103" t="b">
        <v>0</v>
      </c>
      <c r="I116" s="103" t="b">
        <v>0</v>
      </c>
      <c r="J116" s="103" t="b">
        <v>0</v>
      </c>
      <c r="K116" s="103" t="b">
        <v>0</v>
      </c>
      <c r="L116" s="103" t="b">
        <v>0</v>
      </c>
    </row>
    <row r="117" spans="1:12" ht="15">
      <c r="A117" s="105" t="s">
        <v>432</v>
      </c>
      <c r="B117" s="103" t="s">
        <v>559</v>
      </c>
      <c r="C117" s="103">
        <v>2</v>
      </c>
      <c r="D117" s="107">
        <v>0.0007023913228851108</v>
      </c>
      <c r="E117" s="107">
        <v>2.2852196432020606</v>
      </c>
      <c r="F117" s="103" t="s">
        <v>1012</v>
      </c>
      <c r="G117" s="103" t="b">
        <v>0</v>
      </c>
      <c r="H117" s="103" t="b">
        <v>0</v>
      </c>
      <c r="I117" s="103" t="b">
        <v>0</v>
      </c>
      <c r="J117" s="103" t="b">
        <v>0</v>
      </c>
      <c r="K117" s="103" t="b">
        <v>0</v>
      </c>
      <c r="L117" s="103" t="b">
        <v>0</v>
      </c>
    </row>
    <row r="118" spans="1:12" ht="15">
      <c r="A118" s="105" t="s">
        <v>482</v>
      </c>
      <c r="B118" s="103" t="s">
        <v>452</v>
      </c>
      <c r="C118" s="103">
        <v>2</v>
      </c>
      <c r="D118" s="107">
        <v>0.0007023913228851108</v>
      </c>
      <c r="E118" s="107">
        <v>2.0879390850764414</v>
      </c>
      <c r="F118" s="103" t="s">
        <v>1012</v>
      </c>
      <c r="G118" s="103" t="b">
        <v>0</v>
      </c>
      <c r="H118" s="103" t="b">
        <v>0</v>
      </c>
      <c r="I118" s="103" t="b">
        <v>0</v>
      </c>
      <c r="J118" s="103" t="b">
        <v>0</v>
      </c>
      <c r="K118" s="103" t="b">
        <v>0</v>
      </c>
      <c r="L118" s="103" t="b">
        <v>0</v>
      </c>
    </row>
    <row r="119" spans="1:12" ht="15">
      <c r="A119" s="105" t="s">
        <v>786</v>
      </c>
      <c r="B119" s="103" t="s">
        <v>787</v>
      </c>
      <c r="C119" s="103">
        <v>2</v>
      </c>
      <c r="D119" s="107">
        <v>0.0007023913228851108</v>
      </c>
      <c r="E119" s="107">
        <v>3.2852196432020606</v>
      </c>
      <c r="F119" s="103" t="s">
        <v>1012</v>
      </c>
      <c r="G119" s="103" t="b">
        <v>0</v>
      </c>
      <c r="H119" s="103" t="b">
        <v>0</v>
      </c>
      <c r="I119" s="103" t="b">
        <v>0</v>
      </c>
      <c r="J119" s="103" t="b">
        <v>0</v>
      </c>
      <c r="K119" s="103" t="b">
        <v>0</v>
      </c>
      <c r="L119" s="103" t="b">
        <v>0</v>
      </c>
    </row>
    <row r="120" spans="1:12" ht="15">
      <c r="A120" s="105" t="s">
        <v>537</v>
      </c>
      <c r="B120" s="103" t="s">
        <v>405</v>
      </c>
      <c r="C120" s="103">
        <v>2</v>
      </c>
      <c r="D120" s="107">
        <v>0.0007023913228851108</v>
      </c>
      <c r="E120" s="107">
        <v>2.0299471380987546</v>
      </c>
      <c r="F120" s="103" t="s">
        <v>1012</v>
      </c>
      <c r="G120" s="103" t="b">
        <v>0</v>
      </c>
      <c r="H120" s="103" t="b">
        <v>0</v>
      </c>
      <c r="I120" s="103" t="b">
        <v>0</v>
      </c>
      <c r="J120" s="103" t="b">
        <v>0</v>
      </c>
      <c r="K120" s="103" t="b">
        <v>0</v>
      </c>
      <c r="L120" s="103" t="b">
        <v>0</v>
      </c>
    </row>
    <row r="121" spans="1:12" ht="15">
      <c r="A121" s="105" t="s">
        <v>478</v>
      </c>
      <c r="B121" s="103" t="s">
        <v>654</v>
      </c>
      <c r="C121" s="103">
        <v>2</v>
      </c>
      <c r="D121" s="107">
        <v>0.0008566075091883799</v>
      </c>
      <c r="E121" s="107">
        <v>2.5650603397961036</v>
      </c>
      <c r="F121" s="103" t="s">
        <v>1012</v>
      </c>
      <c r="G121" s="103" t="b">
        <v>0</v>
      </c>
      <c r="H121" s="103" t="b">
        <v>0</v>
      </c>
      <c r="I121" s="103" t="b">
        <v>0</v>
      </c>
      <c r="J121" s="103" t="b">
        <v>0</v>
      </c>
      <c r="K121" s="103" t="b">
        <v>0</v>
      </c>
      <c r="L121" s="103" t="b">
        <v>0</v>
      </c>
    </row>
    <row r="122" spans="1:12" ht="15">
      <c r="A122" s="105" t="s">
        <v>655</v>
      </c>
      <c r="B122" s="103" t="s">
        <v>585</v>
      </c>
      <c r="C122" s="103">
        <v>2</v>
      </c>
      <c r="D122" s="107">
        <v>0.0008566075091883799</v>
      </c>
      <c r="E122" s="107">
        <v>2.8080983884823985</v>
      </c>
      <c r="F122" s="103" t="s">
        <v>1012</v>
      </c>
      <c r="G122" s="103" t="b">
        <v>0</v>
      </c>
      <c r="H122" s="103" t="b">
        <v>0</v>
      </c>
      <c r="I122" s="103" t="b">
        <v>0</v>
      </c>
      <c r="J122" s="103" t="b">
        <v>0</v>
      </c>
      <c r="K122" s="103" t="b">
        <v>0</v>
      </c>
      <c r="L122" s="103" t="b">
        <v>0</v>
      </c>
    </row>
    <row r="123" spans="1:12" ht="15">
      <c r="A123" s="105" t="s">
        <v>394</v>
      </c>
      <c r="B123" s="103" t="s">
        <v>538</v>
      </c>
      <c r="C123" s="103">
        <v>2</v>
      </c>
      <c r="D123" s="107">
        <v>0.0007023913228851108</v>
      </c>
      <c r="E123" s="107">
        <v>1.1469169450357792</v>
      </c>
      <c r="F123" s="103" t="s">
        <v>1012</v>
      </c>
      <c r="G123" s="103" t="b">
        <v>0</v>
      </c>
      <c r="H123" s="103" t="b">
        <v>0</v>
      </c>
      <c r="I123" s="103" t="b">
        <v>0</v>
      </c>
      <c r="J123" s="103" t="b">
        <v>0</v>
      </c>
      <c r="K123" s="103" t="b">
        <v>0</v>
      </c>
      <c r="L123" s="103" t="b">
        <v>0</v>
      </c>
    </row>
    <row r="124" spans="1:12" ht="15">
      <c r="A124" s="105" t="s">
        <v>397</v>
      </c>
      <c r="B124" s="103" t="s">
        <v>587</v>
      </c>
      <c r="C124" s="103">
        <v>2</v>
      </c>
      <c r="D124" s="107">
        <v>0.0007023913228851108</v>
      </c>
      <c r="E124" s="107">
        <v>1.7054360465852505</v>
      </c>
      <c r="F124" s="103" t="s">
        <v>1012</v>
      </c>
      <c r="G124" s="103" t="b">
        <v>0</v>
      </c>
      <c r="H124" s="103" t="b">
        <v>0</v>
      </c>
      <c r="I124" s="103" t="b">
        <v>0</v>
      </c>
      <c r="J124" s="103" t="b">
        <v>0</v>
      </c>
      <c r="K124" s="103" t="b">
        <v>0</v>
      </c>
      <c r="L124" s="103" t="b">
        <v>0</v>
      </c>
    </row>
    <row r="125" spans="1:12" ht="15">
      <c r="A125" s="105" t="s">
        <v>394</v>
      </c>
      <c r="B125" s="103" t="s">
        <v>539</v>
      </c>
      <c r="C125" s="103">
        <v>2</v>
      </c>
      <c r="D125" s="107">
        <v>0.0008566075091883799</v>
      </c>
      <c r="E125" s="107">
        <v>1.1469169450357792</v>
      </c>
      <c r="F125" s="103" t="s">
        <v>1012</v>
      </c>
      <c r="G125" s="103" t="b">
        <v>0</v>
      </c>
      <c r="H125" s="103" t="b">
        <v>0</v>
      </c>
      <c r="I125" s="103" t="b">
        <v>0</v>
      </c>
      <c r="J125" s="103" t="b">
        <v>0</v>
      </c>
      <c r="K125" s="103" t="b">
        <v>1</v>
      </c>
      <c r="L125" s="103" t="b">
        <v>0</v>
      </c>
    </row>
    <row r="126" spans="1:12" ht="15">
      <c r="A126" s="105" t="s">
        <v>795</v>
      </c>
      <c r="B126" s="103" t="s">
        <v>394</v>
      </c>
      <c r="C126" s="103">
        <v>2</v>
      </c>
      <c r="D126" s="107">
        <v>0.0007023913228851108</v>
      </c>
      <c r="E126" s="107">
        <v>1.5409266600793845</v>
      </c>
      <c r="F126" s="103" t="s">
        <v>1012</v>
      </c>
      <c r="G126" s="103" t="b">
        <v>0</v>
      </c>
      <c r="H126" s="103" t="b">
        <v>0</v>
      </c>
      <c r="I126" s="103" t="b">
        <v>0</v>
      </c>
      <c r="J126" s="103" t="b">
        <v>0</v>
      </c>
      <c r="K126" s="103" t="b">
        <v>0</v>
      </c>
      <c r="L126" s="103" t="b">
        <v>0</v>
      </c>
    </row>
    <row r="127" spans="1:12" ht="15">
      <c r="A127" s="105" t="s">
        <v>394</v>
      </c>
      <c r="B127" s="103" t="s">
        <v>463</v>
      </c>
      <c r="C127" s="103">
        <v>2</v>
      </c>
      <c r="D127" s="107">
        <v>0.0007023913228851108</v>
      </c>
      <c r="E127" s="107">
        <v>0.9427969623798544</v>
      </c>
      <c r="F127" s="103" t="s">
        <v>1012</v>
      </c>
      <c r="G127" s="103" t="b">
        <v>0</v>
      </c>
      <c r="H127" s="103" t="b">
        <v>0</v>
      </c>
      <c r="I127" s="103" t="b">
        <v>0</v>
      </c>
      <c r="J127" s="103" t="b">
        <v>0</v>
      </c>
      <c r="K127" s="103" t="b">
        <v>0</v>
      </c>
      <c r="L127" s="103" t="b">
        <v>0</v>
      </c>
    </row>
    <row r="128" spans="1:12" ht="15">
      <c r="A128" s="105" t="s">
        <v>798</v>
      </c>
      <c r="B128" s="103" t="s">
        <v>394</v>
      </c>
      <c r="C128" s="103">
        <v>2</v>
      </c>
      <c r="D128" s="107">
        <v>0.0008566075091883799</v>
      </c>
      <c r="E128" s="107">
        <v>1.5409266600793845</v>
      </c>
      <c r="F128" s="103" t="s">
        <v>1012</v>
      </c>
      <c r="G128" s="103" t="b">
        <v>0</v>
      </c>
      <c r="H128" s="103" t="b">
        <v>0</v>
      </c>
      <c r="I128" s="103" t="b">
        <v>0</v>
      </c>
      <c r="J128" s="103" t="b">
        <v>0</v>
      </c>
      <c r="K128" s="103" t="b">
        <v>0</v>
      </c>
      <c r="L128" s="103" t="b">
        <v>0</v>
      </c>
    </row>
    <row r="129" spans="1:12" ht="15">
      <c r="A129" s="105" t="s">
        <v>471</v>
      </c>
      <c r="B129" s="103" t="s">
        <v>438</v>
      </c>
      <c r="C129" s="103">
        <v>2</v>
      </c>
      <c r="D129" s="107">
        <v>0.0007023913228851108</v>
      </c>
      <c r="E129" s="107">
        <v>1.9841896475380796</v>
      </c>
      <c r="F129" s="103" t="s">
        <v>1012</v>
      </c>
      <c r="G129" s="103" t="b">
        <v>0</v>
      </c>
      <c r="H129" s="103" t="b">
        <v>0</v>
      </c>
      <c r="I129" s="103" t="b">
        <v>0</v>
      </c>
      <c r="J129" s="103" t="b">
        <v>0</v>
      </c>
      <c r="K129" s="103" t="b">
        <v>0</v>
      </c>
      <c r="L129" s="103" t="b">
        <v>0</v>
      </c>
    </row>
    <row r="130" spans="1:12" ht="15">
      <c r="A130" s="105" t="s">
        <v>403</v>
      </c>
      <c r="B130" s="103" t="s">
        <v>394</v>
      </c>
      <c r="C130" s="103">
        <v>2</v>
      </c>
      <c r="D130" s="107">
        <v>0.0007023913228851108</v>
      </c>
      <c r="E130" s="107">
        <v>0.5197373610094463</v>
      </c>
      <c r="F130" s="103" t="s">
        <v>1012</v>
      </c>
      <c r="G130" s="103" t="b">
        <v>0</v>
      </c>
      <c r="H130" s="103" t="b">
        <v>0</v>
      </c>
      <c r="I130" s="103" t="b">
        <v>0</v>
      </c>
      <c r="J130" s="103" t="b">
        <v>0</v>
      </c>
      <c r="K130" s="103" t="b">
        <v>0</v>
      </c>
      <c r="L130" s="103" t="b">
        <v>0</v>
      </c>
    </row>
    <row r="131" spans="1:12" ht="15">
      <c r="A131" s="105" t="s">
        <v>400</v>
      </c>
      <c r="B131" s="103" t="s">
        <v>662</v>
      </c>
      <c r="C131" s="103">
        <v>2</v>
      </c>
      <c r="D131" s="107">
        <v>0.0007023913228851108</v>
      </c>
      <c r="E131" s="107">
        <v>1.9050084014904547</v>
      </c>
      <c r="F131" s="103" t="s">
        <v>1012</v>
      </c>
      <c r="G131" s="103" t="b">
        <v>0</v>
      </c>
      <c r="H131" s="103" t="b">
        <v>0</v>
      </c>
      <c r="I131" s="103" t="b">
        <v>0</v>
      </c>
      <c r="J131" s="103" t="b">
        <v>0</v>
      </c>
      <c r="K131" s="103" t="b">
        <v>0</v>
      </c>
      <c r="L131" s="103" t="b">
        <v>0</v>
      </c>
    </row>
    <row r="132" spans="1:12" ht="15">
      <c r="A132" s="105" t="s">
        <v>418</v>
      </c>
      <c r="B132" s="103" t="s">
        <v>803</v>
      </c>
      <c r="C132" s="103">
        <v>2</v>
      </c>
      <c r="D132" s="107">
        <v>0.0007023913228851108</v>
      </c>
      <c r="E132" s="107">
        <v>2.472306286559205</v>
      </c>
      <c r="F132" s="103" t="s">
        <v>1012</v>
      </c>
      <c r="G132" s="103" t="b">
        <v>0</v>
      </c>
      <c r="H132" s="103" t="b">
        <v>0</v>
      </c>
      <c r="I132" s="103" t="b">
        <v>0</v>
      </c>
      <c r="J132" s="103" t="b">
        <v>0</v>
      </c>
      <c r="K132" s="103" t="b">
        <v>0</v>
      </c>
      <c r="L132" s="103" t="b">
        <v>0</v>
      </c>
    </row>
    <row r="133" spans="1:12" ht="15">
      <c r="A133" s="105" t="s">
        <v>803</v>
      </c>
      <c r="B133" s="103" t="s">
        <v>663</v>
      </c>
      <c r="C133" s="103">
        <v>2</v>
      </c>
      <c r="D133" s="107">
        <v>0.0007023913228851108</v>
      </c>
      <c r="E133" s="107">
        <v>3.1091283841463793</v>
      </c>
      <c r="F133" s="103" t="s">
        <v>1012</v>
      </c>
      <c r="G133" s="103" t="b">
        <v>0</v>
      </c>
      <c r="H133" s="103" t="b">
        <v>0</v>
      </c>
      <c r="I133" s="103" t="b">
        <v>0</v>
      </c>
      <c r="J133" s="103" t="b">
        <v>0</v>
      </c>
      <c r="K133" s="103" t="b">
        <v>0</v>
      </c>
      <c r="L133" s="103" t="b">
        <v>0</v>
      </c>
    </row>
    <row r="134" spans="1:12" ht="15">
      <c r="A134" s="105" t="s">
        <v>663</v>
      </c>
      <c r="B134" s="103" t="s">
        <v>804</v>
      </c>
      <c r="C134" s="103">
        <v>2</v>
      </c>
      <c r="D134" s="107">
        <v>0.0007023913228851108</v>
      </c>
      <c r="E134" s="107">
        <v>3.1091283841463793</v>
      </c>
      <c r="F134" s="103" t="s">
        <v>1012</v>
      </c>
      <c r="G134" s="103" t="b">
        <v>0</v>
      </c>
      <c r="H134" s="103" t="b">
        <v>0</v>
      </c>
      <c r="I134" s="103" t="b">
        <v>0</v>
      </c>
      <c r="J134" s="103" t="b">
        <v>0</v>
      </c>
      <c r="K134" s="103" t="b">
        <v>0</v>
      </c>
      <c r="L134" s="103" t="b">
        <v>0</v>
      </c>
    </row>
    <row r="135" spans="1:12" ht="15">
      <c r="A135" s="105" t="s">
        <v>804</v>
      </c>
      <c r="B135" s="103" t="s">
        <v>394</v>
      </c>
      <c r="C135" s="103">
        <v>2</v>
      </c>
      <c r="D135" s="107">
        <v>0.0007023913228851108</v>
      </c>
      <c r="E135" s="107">
        <v>1.5409266600793845</v>
      </c>
      <c r="F135" s="103" t="s">
        <v>1012</v>
      </c>
      <c r="G135" s="103" t="b">
        <v>0</v>
      </c>
      <c r="H135" s="103" t="b">
        <v>0</v>
      </c>
      <c r="I135" s="103" t="b">
        <v>0</v>
      </c>
      <c r="J135" s="103" t="b">
        <v>0</v>
      </c>
      <c r="K135" s="103" t="b">
        <v>0</v>
      </c>
      <c r="L135" s="103" t="b">
        <v>0</v>
      </c>
    </row>
    <row r="136" spans="1:12" ht="15">
      <c r="A136" s="105" t="s">
        <v>394</v>
      </c>
      <c r="B136" s="103" t="s">
        <v>805</v>
      </c>
      <c r="C136" s="103">
        <v>2</v>
      </c>
      <c r="D136" s="107">
        <v>0.0007023913228851108</v>
      </c>
      <c r="E136" s="107">
        <v>1.5448569537078167</v>
      </c>
      <c r="F136" s="103" t="s">
        <v>1012</v>
      </c>
      <c r="G136" s="103" t="b">
        <v>0</v>
      </c>
      <c r="H136" s="103" t="b">
        <v>0</v>
      </c>
      <c r="I136" s="103" t="b">
        <v>0</v>
      </c>
      <c r="J136" s="103" t="b">
        <v>0</v>
      </c>
      <c r="K136" s="103" t="b">
        <v>0</v>
      </c>
      <c r="L136" s="103" t="b">
        <v>0</v>
      </c>
    </row>
    <row r="137" spans="1:12" ht="15">
      <c r="A137" s="105" t="s">
        <v>805</v>
      </c>
      <c r="B137" s="103" t="s">
        <v>399</v>
      </c>
      <c r="C137" s="103">
        <v>2</v>
      </c>
      <c r="D137" s="107">
        <v>0.0007023913228851108</v>
      </c>
      <c r="E137" s="107">
        <v>2.0299471380987546</v>
      </c>
      <c r="F137" s="103" t="s">
        <v>1012</v>
      </c>
      <c r="G137" s="103" t="b">
        <v>0</v>
      </c>
      <c r="H137" s="103" t="b">
        <v>0</v>
      </c>
      <c r="I137" s="103" t="b">
        <v>0</v>
      </c>
      <c r="J137" s="103" t="b">
        <v>0</v>
      </c>
      <c r="K137" s="103" t="b">
        <v>0</v>
      </c>
      <c r="L137" s="103" t="b">
        <v>0</v>
      </c>
    </row>
    <row r="138" spans="1:12" ht="15">
      <c r="A138" s="105" t="s">
        <v>395</v>
      </c>
      <c r="B138" s="103" t="s">
        <v>557</v>
      </c>
      <c r="C138" s="103">
        <v>2</v>
      </c>
      <c r="D138" s="107">
        <v>0.0007023913228851108</v>
      </c>
      <c r="E138" s="107">
        <v>1.4278871467707923</v>
      </c>
      <c r="F138" s="103" t="s">
        <v>1012</v>
      </c>
      <c r="G138" s="103" t="b">
        <v>0</v>
      </c>
      <c r="H138" s="103" t="b">
        <v>0</v>
      </c>
      <c r="I138" s="103" t="b">
        <v>0</v>
      </c>
      <c r="J138" s="103" t="b">
        <v>0</v>
      </c>
      <c r="K138" s="103" t="b">
        <v>0</v>
      </c>
      <c r="L138" s="103" t="b">
        <v>0</v>
      </c>
    </row>
    <row r="139" spans="1:12" ht="15">
      <c r="A139" s="105" t="s">
        <v>557</v>
      </c>
      <c r="B139" s="103" t="s">
        <v>664</v>
      </c>
      <c r="C139" s="103">
        <v>2</v>
      </c>
      <c r="D139" s="107">
        <v>0.0007023913228851108</v>
      </c>
      <c r="E139" s="107">
        <v>2.8080983884823985</v>
      </c>
      <c r="F139" s="103" t="s">
        <v>1012</v>
      </c>
      <c r="G139" s="103" t="b">
        <v>0</v>
      </c>
      <c r="H139" s="103" t="b">
        <v>0</v>
      </c>
      <c r="I139" s="103" t="b">
        <v>0</v>
      </c>
      <c r="J139" s="103" t="b">
        <v>0</v>
      </c>
      <c r="K139" s="103" t="b">
        <v>0</v>
      </c>
      <c r="L139" s="103" t="b">
        <v>0</v>
      </c>
    </row>
    <row r="140" spans="1:12" ht="15">
      <c r="A140" s="105" t="s">
        <v>664</v>
      </c>
      <c r="B140" s="103" t="s">
        <v>806</v>
      </c>
      <c r="C140" s="103">
        <v>2</v>
      </c>
      <c r="D140" s="107">
        <v>0.0007023913228851108</v>
      </c>
      <c r="E140" s="107">
        <v>3.1091283841463793</v>
      </c>
      <c r="F140" s="103" t="s">
        <v>1012</v>
      </c>
      <c r="G140" s="103" t="b">
        <v>0</v>
      </c>
      <c r="H140" s="103" t="b">
        <v>0</v>
      </c>
      <c r="I140" s="103" t="b">
        <v>0</v>
      </c>
      <c r="J140" s="103" t="b">
        <v>0</v>
      </c>
      <c r="K140" s="103" t="b">
        <v>0</v>
      </c>
      <c r="L140" s="103" t="b">
        <v>0</v>
      </c>
    </row>
    <row r="141" spans="1:12" ht="15">
      <c r="A141" s="105" t="s">
        <v>806</v>
      </c>
      <c r="B141" s="103" t="s">
        <v>472</v>
      </c>
      <c r="C141" s="103">
        <v>2</v>
      </c>
      <c r="D141" s="107">
        <v>0.0007023913228851108</v>
      </c>
      <c r="E141" s="107">
        <v>2.6831596518740986</v>
      </c>
      <c r="F141" s="103" t="s">
        <v>1012</v>
      </c>
      <c r="G141" s="103" t="b">
        <v>0</v>
      </c>
      <c r="H141" s="103" t="b">
        <v>0</v>
      </c>
      <c r="I141" s="103" t="b">
        <v>0</v>
      </c>
      <c r="J141" s="103" t="b">
        <v>0</v>
      </c>
      <c r="K141" s="103" t="b">
        <v>0</v>
      </c>
      <c r="L141" s="103" t="b">
        <v>0</v>
      </c>
    </row>
    <row r="142" spans="1:12" ht="15">
      <c r="A142" s="105" t="s">
        <v>472</v>
      </c>
      <c r="B142" s="103" t="s">
        <v>807</v>
      </c>
      <c r="C142" s="103">
        <v>2</v>
      </c>
      <c r="D142" s="107">
        <v>0.0007023913228851108</v>
      </c>
      <c r="E142" s="107">
        <v>2.6831596518740986</v>
      </c>
      <c r="F142" s="103" t="s">
        <v>1012</v>
      </c>
      <c r="G142" s="103" t="b">
        <v>0</v>
      </c>
      <c r="H142" s="103" t="b">
        <v>0</v>
      </c>
      <c r="I142" s="103" t="b">
        <v>0</v>
      </c>
      <c r="J142" s="103" t="b">
        <v>0</v>
      </c>
      <c r="K142" s="103" t="b">
        <v>0</v>
      </c>
      <c r="L142" s="103" t="b">
        <v>0</v>
      </c>
    </row>
    <row r="143" spans="1:12" ht="15">
      <c r="A143" s="105" t="s">
        <v>807</v>
      </c>
      <c r="B143" s="103" t="s">
        <v>417</v>
      </c>
      <c r="C143" s="103">
        <v>2</v>
      </c>
      <c r="D143" s="107">
        <v>0.0007023913228851108</v>
      </c>
      <c r="E143" s="107">
        <v>2.472306286559205</v>
      </c>
      <c r="F143" s="103" t="s">
        <v>1012</v>
      </c>
      <c r="G143" s="103" t="b">
        <v>0</v>
      </c>
      <c r="H143" s="103" t="b">
        <v>0</v>
      </c>
      <c r="I143" s="103" t="b">
        <v>0</v>
      </c>
      <c r="J143" s="103" t="b">
        <v>0</v>
      </c>
      <c r="K143" s="103" t="b">
        <v>0</v>
      </c>
      <c r="L143" s="103" t="b">
        <v>0</v>
      </c>
    </row>
    <row r="144" spans="1:12" ht="15">
      <c r="A144" s="105" t="s">
        <v>417</v>
      </c>
      <c r="B144" s="103" t="s">
        <v>542</v>
      </c>
      <c r="C144" s="103">
        <v>2</v>
      </c>
      <c r="D144" s="107">
        <v>0.0007023913228851108</v>
      </c>
      <c r="E144" s="107">
        <v>2.0743662778871674</v>
      </c>
      <c r="F144" s="103" t="s">
        <v>1012</v>
      </c>
      <c r="G144" s="103" t="b">
        <v>0</v>
      </c>
      <c r="H144" s="103" t="b">
        <v>0</v>
      </c>
      <c r="I144" s="103" t="b">
        <v>0</v>
      </c>
      <c r="J144" s="103" t="b">
        <v>1</v>
      </c>
      <c r="K144" s="103" t="b">
        <v>0</v>
      </c>
      <c r="L144" s="103" t="b">
        <v>0</v>
      </c>
    </row>
    <row r="145" spans="1:12" ht="15">
      <c r="A145" s="105" t="s">
        <v>542</v>
      </c>
      <c r="B145" s="103" t="s">
        <v>592</v>
      </c>
      <c r="C145" s="103">
        <v>2</v>
      </c>
      <c r="D145" s="107">
        <v>0.0007023913228851108</v>
      </c>
      <c r="E145" s="107">
        <v>2.586249638866042</v>
      </c>
      <c r="F145" s="103" t="s">
        <v>1012</v>
      </c>
      <c r="G145" s="103" t="b">
        <v>1</v>
      </c>
      <c r="H145" s="103" t="b">
        <v>0</v>
      </c>
      <c r="I145" s="103" t="b">
        <v>0</v>
      </c>
      <c r="J145" s="103" t="b">
        <v>0</v>
      </c>
      <c r="K145" s="103" t="b">
        <v>0</v>
      </c>
      <c r="L145" s="103" t="b">
        <v>0</v>
      </c>
    </row>
    <row r="146" spans="1:12" ht="15">
      <c r="A146" s="105" t="s">
        <v>592</v>
      </c>
      <c r="B146" s="103" t="s">
        <v>440</v>
      </c>
      <c r="C146" s="103">
        <v>2</v>
      </c>
      <c r="D146" s="107">
        <v>0.0007023913228851108</v>
      </c>
      <c r="E146" s="107">
        <v>2.2852196432020606</v>
      </c>
      <c r="F146" s="103" t="s">
        <v>1012</v>
      </c>
      <c r="G146" s="103" t="b">
        <v>0</v>
      </c>
      <c r="H146" s="103" t="b">
        <v>0</v>
      </c>
      <c r="I146" s="103" t="b">
        <v>0</v>
      </c>
      <c r="J146" s="103" t="b">
        <v>0</v>
      </c>
      <c r="K146" s="103" t="b">
        <v>0</v>
      </c>
      <c r="L146" s="103" t="b">
        <v>0</v>
      </c>
    </row>
    <row r="147" spans="1:12" ht="15">
      <c r="A147" s="105" t="s">
        <v>440</v>
      </c>
      <c r="B147" s="103" t="s">
        <v>490</v>
      </c>
      <c r="C147" s="103">
        <v>2</v>
      </c>
      <c r="D147" s="107">
        <v>0.0007023913228851108</v>
      </c>
      <c r="E147" s="107">
        <v>2.042181594515766</v>
      </c>
      <c r="F147" s="103" t="s">
        <v>1012</v>
      </c>
      <c r="G147" s="103" t="b">
        <v>0</v>
      </c>
      <c r="H147" s="103" t="b">
        <v>0</v>
      </c>
      <c r="I147" s="103" t="b">
        <v>0</v>
      </c>
      <c r="J147" s="103" t="b">
        <v>0</v>
      </c>
      <c r="K147" s="103" t="b">
        <v>0</v>
      </c>
      <c r="L147" s="103" t="b">
        <v>0</v>
      </c>
    </row>
    <row r="148" spans="1:12" ht="15">
      <c r="A148" s="105" t="s">
        <v>490</v>
      </c>
      <c r="B148" s="103" t="s">
        <v>510</v>
      </c>
      <c r="C148" s="103">
        <v>2</v>
      </c>
      <c r="D148" s="107">
        <v>0.0007023913228851108</v>
      </c>
      <c r="E148" s="107">
        <v>2.264030344132123</v>
      </c>
      <c r="F148" s="103" t="s">
        <v>1012</v>
      </c>
      <c r="G148" s="103" t="b">
        <v>0</v>
      </c>
      <c r="H148" s="103" t="b">
        <v>0</v>
      </c>
      <c r="I148" s="103" t="b">
        <v>0</v>
      </c>
      <c r="J148" s="103" t="b">
        <v>0</v>
      </c>
      <c r="K148" s="103" t="b">
        <v>0</v>
      </c>
      <c r="L148" s="103" t="b">
        <v>0</v>
      </c>
    </row>
    <row r="149" spans="1:12" ht="15">
      <c r="A149" s="105" t="s">
        <v>510</v>
      </c>
      <c r="B149" s="103" t="s">
        <v>591</v>
      </c>
      <c r="C149" s="103">
        <v>2</v>
      </c>
      <c r="D149" s="107">
        <v>0.0007023913228851108</v>
      </c>
      <c r="E149" s="107">
        <v>2.887279634530023</v>
      </c>
      <c r="F149" s="103" t="s">
        <v>1012</v>
      </c>
      <c r="G149" s="103" t="b">
        <v>0</v>
      </c>
      <c r="H149" s="103" t="b">
        <v>0</v>
      </c>
      <c r="I149" s="103" t="b">
        <v>0</v>
      </c>
      <c r="J149" s="103" t="b">
        <v>0</v>
      </c>
      <c r="K149" s="103" t="b">
        <v>0</v>
      </c>
      <c r="L149" s="103" t="b">
        <v>0</v>
      </c>
    </row>
    <row r="150" spans="1:12" ht="15">
      <c r="A150" s="105" t="s">
        <v>394</v>
      </c>
      <c r="B150" s="103" t="s">
        <v>808</v>
      </c>
      <c r="C150" s="103">
        <v>2</v>
      </c>
      <c r="D150" s="107">
        <v>0.0007023913228851108</v>
      </c>
      <c r="E150" s="107">
        <v>1.5448569537078167</v>
      </c>
      <c r="F150" s="103" t="s">
        <v>1012</v>
      </c>
      <c r="G150" s="103" t="b">
        <v>0</v>
      </c>
      <c r="H150" s="103" t="b">
        <v>0</v>
      </c>
      <c r="I150" s="103" t="b">
        <v>0</v>
      </c>
      <c r="J150" s="103" t="b">
        <v>0</v>
      </c>
      <c r="K150" s="103" t="b">
        <v>0</v>
      </c>
      <c r="L150" s="103" t="b">
        <v>0</v>
      </c>
    </row>
    <row r="151" spans="1:12" ht="15">
      <c r="A151" s="105" t="s">
        <v>808</v>
      </c>
      <c r="B151" s="103" t="s">
        <v>487</v>
      </c>
      <c r="C151" s="103">
        <v>2</v>
      </c>
      <c r="D151" s="107">
        <v>0.0007023913228851108</v>
      </c>
      <c r="E151" s="107">
        <v>2.741151598851785</v>
      </c>
      <c r="F151" s="103" t="s">
        <v>1012</v>
      </c>
      <c r="G151" s="103" t="b">
        <v>0</v>
      </c>
      <c r="H151" s="103" t="b">
        <v>0</v>
      </c>
      <c r="I151" s="103" t="b">
        <v>0</v>
      </c>
      <c r="J151" s="103" t="b">
        <v>0</v>
      </c>
      <c r="K151" s="103" t="b">
        <v>0</v>
      </c>
      <c r="L151" s="103" t="b">
        <v>0</v>
      </c>
    </row>
    <row r="152" spans="1:12" ht="15">
      <c r="A152" s="105" t="s">
        <v>530</v>
      </c>
      <c r="B152" s="103" t="s">
        <v>809</v>
      </c>
      <c r="C152" s="103">
        <v>2</v>
      </c>
      <c r="D152" s="107">
        <v>0.0007023913228851108</v>
      </c>
      <c r="E152" s="107">
        <v>2.887279634530023</v>
      </c>
      <c r="F152" s="103" t="s">
        <v>1012</v>
      </c>
      <c r="G152" s="103" t="b">
        <v>0</v>
      </c>
      <c r="H152" s="103" t="b">
        <v>0</v>
      </c>
      <c r="I152" s="103" t="b">
        <v>0</v>
      </c>
      <c r="J152" s="103" t="b">
        <v>0</v>
      </c>
      <c r="K152" s="103" t="b">
        <v>0</v>
      </c>
      <c r="L152" s="103" t="b">
        <v>0</v>
      </c>
    </row>
    <row r="153" spans="1:12" ht="15">
      <c r="A153" s="105" t="s">
        <v>809</v>
      </c>
      <c r="B153" s="103" t="s">
        <v>810</v>
      </c>
      <c r="C153" s="103">
        <v>2</v>
      </c>
      <c r="D153" s="107">
        <v>0.0007023913228851108</v>
      </c>
      <c r="E153" s="107">
        <v>3.2852196432020606</v>
      </c>
      <c r="F153" s="103" t="s">
        <v>1012</v>
      </c>
      <c r="G153" s="103" t="b">
        <v>0</v>
      </c>
      <c r="H153" s="103" t="b">
        <v>0</v>
      </c>
      <c r="I153" s="103" t="b">
        <v>0</v>
      </c>
      <c r="J153" s="103" t="b">
        <v>0</v>
      </c>
      <c r="K153" s="103" t="b">
        <v>0</v>
      </c>
      <c r="L153" s="103" t="b">
        <v>0</v>
      </c>
    </row>
    <row r="154" spans="1:12" ht="15">
      <c r="A154" s="105" t="s">
        <v>810</v>
      </c>
      <c r="B154" s="103" t="s">
        <v>417</v>
      </c>
      <c r="C154" s="103">
        <v>2</v>
      </c>
      <c r="D154" s="107">
        <v>0.0007023913228851108</v>
      </c>
      <c r="E154" s="107">
        <v>2.472306286559205</v>
      </c>
      <c r="F154" s="103" t="s">
        <v>1012</v>
      </c>
      <c r="G154" s="103" t="b">
        <v>0</v>
      </c>
      <c r="H154" s="103" t="b">
        <v>0</v>
      </c>
      <c r="I154" s="103" t="b">
        <v>0</v>
      </c>
      <c r="J154" s="103" t="b">
        <v>0</v>
      </c>
      <c r="K154" s="103" t="b">
        <v>0</v>
      </c>
      <c r="L154" s="103" t="b">
        <v>0</v>
      </c>
    </row>
    <row r="155" spans="1:12" ht="15">
      <c r="A155" s="105" t="s">
        <v>417</v>
      </c>
      <c r="B155" s="103" t="s">
        <v>811</v>
      </c>
      <c r="C155" s="103">
        <v>2</v>
      </c>
      <c r="D155" s="107">
        <v>0.0007023913228851108</v>
      </c>
      <c r="E155" s="107">
        <v>2.472306286559205</v>
      </c>
      <c r="F155" s="103" t="s">
        <v>1012</v>
      </c>
      <c r="G155" s="103" t="b">
        <v>0</v>
      </c>
      <c r="H155" s="103" t="b">
        <v>0</v>
      </c>
      <c r="I155" s="103" t="b">
        <v>0</v>
      </c>
      <c r="J155" s="103" t="b">
        <v>0</v>
      </c>
      <c r="K155" s="103" t="b">
        <v>0</v>
      </c>
      <c r="L155" s="103" t="b">
        <v>0</v>
      </c>
    </row>
    <row r="156" spans="1:12" ht="15">
      <c r="A156" s="105" t="s">
        <v>811</v>
      </c>
      <c r="B156" s="103" t="s">
        <v>396</v>
      </c>
      <c r="C156" s="103">
        <v>2</v>
      </c>
      <c r="D156" s="107">
        <v>0.0007023913228851108</v>
      </c>
      <c r="E156" s="107">
        <v>1.9141517809303243</v>
      </c>
      <c r="F156" s="103" t="s">
        <v>1012</v>
      </c>
      <c r="G156" s="103" t="b">
        <v>0</v>
      </c>
      <c r="H156" s="103" t="b">
        <v>0</v>
      </c>
      <c r="I156" s="103" t="b">
        <v>0</v>
      </c>
      <c r="J156" s="103" t="b">
        <v>0</v>
      </c>
      <c r="K156" s="103" t="b">
        <v>0</v>
      </c>
      <c r="L156" s="103" t="b">
        <v>0</v>
      </c>
    </row>
    <row r="157" spans="1:12" ht="15">
      <c r="A157" s="105" t="s">
        <v>396</v>
      </c>
      <c r="B157" s="103" t="s">
        <v>428</v>
      </c>
      <c r="C157" s="103">
        <v>2</v>
      </c>
      <c r="D157" s="107">
        <v>0.0008566075091883799</v>
      </c>
      <c r="E157" s="107">
        <v>1.1383167732738617</v>
      </c>
      <c r="F157" s="103" t="s">
        <v>1012</v>
      </c>
      <c r="G157" s="103" t="b">
        <v>0</v>
      </c>
      <c r="H157" s="103" t="b">
        <v>0</v>
      </c>
      <c r="I157" s="103" t="b">
        <v>0</v>
      </c>
      <c r="J157" s="103" t="b">
        <v>0</v>
      </c>
      <c r="K157" s="103" t="b">
        <v>0</v>
      </c>
      <c r="L157" s="103" t="b">
        <v>0</v>
      </c>
    </row>
    <row r="158" spans="1:12" ht="15">
      <c r="A158" s="105" t="s">
        <v>473</v>
      </c>
      <c r="B158" s="103" t="s">
        <v>398</v>
      </c>
      <c r="C158" s="103">
        <v>2</v>
      </c>
      <c r="D158" s="107">
        <v>0.0007023913228851108</v>
      </c>
      <c r="E158" s="107">
        <v>1.4278871467707923</v>
      </c>
      <c r="F158" s="103" t="s">
        <v>1012</v>
      </c>
      <c r="G158" s="103" t="b">
        <v>0</v>
      </c>
      <c r="H158" s="103" t="b">
        <v>0</v>
      </c>
      <c r="I158" s="103" t="b">
        <v>0</v>
      </c>
      <c r="J158" s="103" t="b">
        <v>0</v>
      </c>
      <c r="K158" s="103" t="b">
        <v>0</v>
      </c>
      <c r="L158" s="103" t="b">
        <v>0</v>
      </c>
    </row>
    <row r="159" spans="1:12" ht="15">
      <c r="A159" s="105" t="s">
        <v>395</v>
      </c>
      <c r="B159" s="103" t="s">
        <v>538</v>
      </c>
      <c r="C159" s="103">
        <v>2</v>
      </c>
      <c r="D159" s="107">
        <v>0.0007023913228851108</v>
      </c>
      <c r="E159" s="107">
        <v>1.3309771337627356</v>
      </c>
      <c r="F159" s="103" t="s">
        <v>1012</v>
      </c>
      <c r="G159" s="103" t="b">
        <v>0</v>
      </c>
      <c r="H159" s="103" t="b">
        <v>0</v>
      </c>
      <c r="I159" s="103" t="b">
        <v>0</v>
      </c>
      <c r="J159" s="103" t="b">
        <v>0</v>
      </c>
      <c r="K159" s="103" t="b">
        <v>0</v>
      </c>
      <c r="L159" s="103" t="b">
        <v>0</v>
      </c>
    </row>
    <row r="160" spans="1:12" ht="15">
      <c r="A160" s="105" t="s">
        <v>666</v>
      </c>
      <c r="B160" s="103" t="s">
        <v>816</v>
      </c>
      <c r="C160" s="103">
        <v>2</v>
      </c>
      <c r="D160" s="107">
        <v>0.0008566075091883799</v>
      </c>
      <c r="E160" s="107">
        <v>3.1091283841463793</v>
      </c>
      <c r="F160" s="103" t="s">
        <v>1012</v>
      </c>
      <c r="G160" s="103" t="b">
        <v>0</v>
      </c>
      <c r="H160" s="103" t="b">
        <v>0</v>
      </c>
      <c r="I160" s="103" t="b">
        <v>0</v>
      </c>
      <c r="J160" s="103" t="b">
        <v>0</v>
      </c>
      <c r="K160" s="103" t="b">
        <v>0</v>
      </c>
      <c r="L160" s="103" t="b">
        <v>0</v>
      </c>
    </row>
    <row r="161" spans="1:12" ht="15">
      <c r="A161" s="105" t="s">
        <v>543</v>
      </c>
      <c r="B161" s="103" t="s">
        <v>594</v>
      </c>
      <c r="C161" s="103">
        <v>2</v>
      </c>
      <c r="D161" s="107">
        <v>0.0008566075091883799</v>
      </c>
      <c r="E161" s="107">
        <v>2.586249638866042</v>
      </c>
      <c r="F161" s="103" t="s">
        <v>1012</v>
      </c>
      <c r="G161" s="103" t="b">
        <v>0</v>
      </c>
      <c r="H161" s="103" t="b">
        <v>0</v>
      </c>
      <c r="I161" s="103" t="b">
        <v>0</v>
      </c>
      <c r="J161" s="103" t="b">
        <v>0</v>
      </c>
      <c r="K161" s="103" t="b">
        <v>0</v>
      </c>
      <c r="L161" s="103" t="b">
        <v>0</v>
      </c>
    </row>
    <row r="162" spans="1:12" ht="15">
      <c r="A162" s="105" t="s">
        <v>594</v>
      </c>
      <c r="B162" s="103" t="s">
        <v>817</v>
      </c>
      <c r="C162" s="103">
        <v>2</v>
      </c>
      <c r="D162" s="107">
        <v>0.0008566075091883799</v>
      </c>
      <c r="E162" s="107">
        <v>2.9841896475380794</v>
      </c>
      <c r="F162" s="103" t="s">
        <v>1012</v>
      </c>
      <c r="G162" s="103" t="b">
        <v>0</v>
      </c>
      <c r="H162" s="103" t="b">
        <v>0</v>
      </c>
      <c r="I162" s="103" t="b">
        <v>0</v>
      </c>
      <c r="J162" s="103" t="b">
        <v>0</v>
      </c>
      <c r="K162" s="103" t="b">
        <v>0</v>
      </c>
      <c r="L162" s="103" t="b">
        <v>0</v>
      </c>
    </row>
    <row r="163" spans="1:12" ht="15">
      <c r="A163" s="105" t="s">
        <v>668</v>
      </c>
      <c r="B163" s="103" t="s">
        <v>398</v>
      </c>
      <c r="C163" s="103">
        <v>2</v>
      </c>
      <c r="D163" s="107">
        <v>0.0008566075091883799</v>
      </c>
      <c r="E163" s="107">
        <v>1.8538558790430733</v>
      </c>
      <c r="F163" s="103" t="s">
        <v>1012</v>
      </c>
      <c r="G163" s="103" t="b">
        <v>0</v>
      </c>
      <c r="H163" s="103" t="b">
        <v>0</v>
      </c>
      <c r="I163" s="103" t="b">
        <v>0</v>
      </c>
      <c r="J163" s="103" t="b">
        <v>0</v>
      </c>
      <c r="K163" s="103" t="b">
        <v>0</v>
      </c>
      <c r="L163" s="103" t="b">
        <v>0</v>
      </c>
    </row>
    <row r="164" spans="1:12" ht="15">
      <c r="A164" s="105" t="s">
        <v>398</v>
      </c>
      <c r="B164" s="103" t="s">
        <v>818</v>
      </c>
      <c r="C164" s="103">
        <v>2</v>
      </c>
      <c r="D164" s="107">
        <v>0.0008566075091883799</v>
      </c>
      <c r="E164" s="107">
        <v>2.018047914799047</v>
      </c>
      <c r="F164" s="103" t="s">
        <v>1012</v>
      </c>
      <c r="G164" s="103" t="b">
        <v>0</v>
      </c>
      <c r="H164" s="103" t="b">
        <v>0</v>
      </c>
      <c r="I164" s="103" t="b">
        <v>0</v>
      </c>
      <c r="J164" s="103" t="b">
        <v>0</v>
      </c>
      <c r="K164" s="103" t="b">
        <v>0</v>
      </c>
      <c r="L164" s="103" t="b">
        <v>0</v>
      </c>
    </row>
    <row r="165" spans="1:12" ht="15">
      <c r="A165" s="105" t="s">
        <v>395</v>
      </c>
      <c r="B165" s="103" t="s">
        <v>394</v>
      </c>
      <c r="C165" s="103">
        <v>2</v>
      </c>
      <c r="D165" s="107">
        <v>0.0007023913228851108</v>
      </c>
      <c r="E165" s="107">
        <v>-0.015375840687902854</v>
      </c>
      <c r="F165" s="103" t="s">
        <v>1012</v>
      </c>
      <c r="G165" s="103" t="b">
        <v>0</v>
      </c>
      <c r="H165" s="103" t="b">
        <v>0</v>
      </c>
      <c r="I165" s="103" t="b">
        <v>0</v>
      </c>
      <c r="J165" s="103" t="b">
        <v>0</v>
      </c>
      <c r="K165" s="103" t="b">
        <v>0</v>
      </c>
      <c r="L165" s="103" t="b">
        <v>0</v>
      </c>
    </row>
    <row r="166" spans="1:12" ht="15">
      <c r="A166" s="105" t="s">
        <v>474</v>
      </c>
      <c r="B166" s="103" t="s">
        <v>449</v>
      </c>
      <c r="C166" s="103">
        <v>2</v>
      </c>
      <c r="D166" s="107">
        <v>0.0007023913228851108</v>
      </c>
      <c r="E166" s="107">
        <v>2.0299471380987546</v>
      </c>
      <c r="F166" s="103" t="s">
        <v>1012</v>
      </c>
      <c r="G166" s="103" t="b">
        <v>0</v>
      </c>
      <c r="H166" s="103" t="b">
        <v>0</v>
      </c>
      <c r="I166" s="103" t="b">
        <v>0</v>
      </c>
      <c r="J166" s="103" t="b">
        <v>0</v>
      </c>
      <c r="K166" s="103" t="b">
        <v>0</v>
      </c>
      <c r="L166" s="103" t="b">
        <v>0</v>
      </c>
    </row>
    <row r="167" spans="1:12" ht="15">
      <c r="A167" s="105" t="s">
        <v>457</v>
      </c>
      <c r="B167" s="103" t="s">
        <v>428</v>
      </c>
      <c r="C167" s="103">
        <v>2</v>
      </c>
      <c r="D167" s="107">
        <v>0.0008566075091883799</v>
      </c>
      <c r="E167" s="107">
        <v>1.8916444399324732</v>
      </c>
      <c r="F167" s="103" t="s">
        <v>1012</v>
      </c>
      <c r="G167" s="103" t="b">
        <v>0</v>
      </c>
      <c r="H167" s="103" t="b">
        <v>0</v>
      </c>
      <c r="I167" s="103" t="b">
        <v>0</v>
      </c>
      <c r="J167" s="103" t="b">
        <v>0</v>
      </c>
      <c r="K167" s="103" t="b">
        <v>0</v>
      </c>
      <c r="L167" s="103" t="b">
        <v>0</v>
      </c>
    </row>
    <row r="168" spans="1:12" ht="15">
      <c r="A168" s="105" t="s">
        <v>394</v>
      </c>
      <c r="B168" s="103" t="s">
        <v>822</v>
      </c>
      <c r="C168" s="103">
        <v>2</v>
      </c>
      <c r="D168" s="107">
        <v>0.0008566075091883799</v>
      </c>
      <c r="E168" s="107">
        <v>1.5448569537078167</v>
      </c>
      <c r="F168" s="103" t="s">
        <v>1012</v>
      </c>
      <c r="G168" s="103" t="b">
        <v>0</v>
      </c>
      <c r="H168" s="103" t="b">
        <v>0</v>
      </c>
      <c r="I168" s="103" t="b">
        <v>0</v>
      </c>
      <c r="J168" s="103" t="b">
        <v>0</v>
      </c>
      <c r="K168" s="103" t="b">
        <v>0</v>
      </c>
      <c r="L168" s="103" t="b">
        <v>0</v>
      </c>
    </row>
    <row r="169" spans="1:12" ht="15">
      <c r="A169" s="105" t="s">
        <v>401</v>
      </c>
      <c r="B169" s="103" t="s">
        <v>823</v>
      </c>
      <c r="C169" s="103">
        <v>2</v>
      </c>
      <c r="D169" s="107">
        <v>0.0007023913228851108</v>
      </c>
      <c r="E169" s="107">
        <v>2.224521802848449</v>
      </c>
      <c r="F169" s="103" t="s">
        <v>1012</v>
      </c>
      <c r="G169" s="103" t="b">
        <v>0</v>
      </c>
      <c r="H169" s="103" t="b">
        <v>0</v>
      </c>
      <c r="I169" s="103" t="b">
        <v>0</v>
      </c>
      <c r="J169" s="103" t="b">
        <v>0</v>
      </c>
      <c r="K169" s="103" t="b">
        <v>1</v>
      </c>
      <c r="L169" s="103" t="b">
        <v>0</v>
      </c>
    </row>
    <row r="170" spans="1:12" ht="15">
      <c r="A170" s="105" t="s">
        <v>456</v>
      </c>
      <c r="B170" s="103" t="s">
        <v>475</v>
      </c>
      <c r="C170" s="103">
        <v>2</v>
      </c>
      <c r="D170" s="107">
        <v>0.0008566075091883799</v>
      </c>
      <c r="E170" s="107">
        <v>2.0299471380987546</v>
      </c>
      <c r="F170" s="103" t="s">
        <v>1012</v>
      </c>
      <c r="G170" s="103" t="b">
        <v>0</v>
      </c>
      <c r="H170" s="103" t="b">
        <v>0</v>
      </c>
      <c r="I170" s="103" t="b">
        <v>0</v>
      </c>
      <c r="J170" s="103" t="b">
        <v>0</v>
      </c>
      <c r="K170" s="103" t="b">
        <v>0</v>
      </c>
      <c r="L170" s="103" t="b">
        <v>0</v>
      </c>
    </row>
    <row r="171" spans="1:12" ht="15">
      <c r="A171" s="105" t="s">
        <v>398</v>
      </c>
      <c r="B171" s="103" t="s">
        <v>475</v>
      </c>
      <c r="C171" s="103">
        <v>2</v>
      </c>
      <c r="D171" s="107">
        <v>0.0008566075091883799</v>
      </c>
      <c r="E171" s="107">
        <v>1.4159879234710846</v>
      </c>
      <c r="F171" s="103" t="s">
        <v>1012</v>
      </c>
      <c r="G171" s="103" t="b">
        <v>0</v>
      </c>
      <c r="H171" s="103" t="b">
        <v>0</v>
      </c>
      <c r="I171" s="103" t="b">
        <v>0</v>
      </c>
      <c r="J171" s="103" t="b">
        <v>0</v>
      </c>
      <c r="K171" s="103" t="b">
        <v>0</v>
      </c>
      <c r="L171" s="103" t="b">
        <v>0</v>
      </c>
    </row>
    <row r="172" spans="1:12" ht="15">
      <c r="A172" s="105" t="s">
        <v>417</v>
      </c>
      <c r="B172" s="103" t="s">
        <v>395</v>
      </c>
      <c r="C172" s="103">
        <v>2</v>
      </c>
      <c r="D172" s="107">
        <v>0.0007023913228851108</v>
      </c>
      <c r="E172" s="107">
        <v>0.8982750188314862</v>
      </c>
      <c r="F172" s="103" t="s">
        <v>1012</v>
      </c>
      <c r="G172" s="103" t="b">
        <v>0</v>
      </c>
      <c r="H172" s="103" t="b">
        <v>0</v>
      </c>
      <c r="I172" s="103" t="b">
        <v>0</v>
      </c>
      <c r="J172" s="103" t="b">
        <v>0</v>
      </c>
      <c r="K172" s="103" t="b">
        <v>0</v>
      </c>
      <c r="L172" s="103" t="b">
        <v>0</v>
      </c>
    </row>
    <row r="173" spans="1:12" ht="15">
      <c r="A173" s="105" t="s">
        <v>518</v>
      </c>
      <c r="B173" s="103" t="s">
        <v>403</v>
      </c>
      <c r="C173" s="103">
        <v>2</v>
      </c>
      <c r="D173" s="107">
        <v>0.0007023913228851108</v>
      </c>
      <c r="E173" s="107">
        <v>1.7869090894124602</v>
      </c>
      <c r="F173" s="103" t="s">
        <v>1012</v>
      </c>
      <c r="G173" s="103" t="b">
        <v>0</v>
      </c>
      <c r="H173" s="103" t="b">
        <v>0</v>
      </c>
      <c r="I173" s="103" t="b">
        <v>0</v>
      </c>
      <c r="J173" s="103" t="b">
        <v>0</v>
      </c>
      <c r="K173" s="103" t="b">
        <v>0</v>
      </c>
      <c r="L173" s="103" t="b">
        <v>0</v>
      </c>
    </row>
    <row r="174" spans="1:12" ht="15">
      <c r="A174" s="105" t="s">
        <v>437</v>
      </c>
      <c r="B174" s="103" t="s">
        <v>535</v>
      </c>
      <c r="C174" s="103">
        <v>2</v>
      </c>
      <c r="D174" s="107">
        <v>0.0007023913228851108</v>
      </c>
      <c r="E174" s="107">
        <v>2.1883096301940044</v>
      </c>
      <c r="F174" s="103" t="s">
        <v>1012</v>
      </c>
      <c r="G174" s="103" t="b">
        <v>0</v>
      </c>
      <c r="H174" s="103" t="b">
        <v>0</v>
      </c>
      <c r="I174" s="103" t="b">
        <v>0</v>
      </c>
      <c r="J174" s="103" t="b">
        <v>0</v>
      </c>
      <c r="K174" s="103" t="b">
        <v>0</v>
      </c>
      <c r="L174" s="103" t="b">
        <v>0</v>
      </c>
    </row>
    <row r="175" spans="1:12" ht="15">
      <c r="A175" s="105" t="s">
        <v>402</v>
      </c>
      <c r="B175" s="103" t="s">
        <v>403</v>
      </c>
      <c r="C175" s="103">
        <v>2</v>
      </c>
      <c r="D175" s="107">
        <v>0.0007023913228851108</v>
      </c>
      <c r="E175" s="107">
        <v>1.2226376589738976</v>
      </c>
      <c r="F175" s="103" t="s">
        <v>1012</v>
      </c>
      <c r="G175" s="103" t="b">
        <v>0</v>
      </c>
      <c r="H175" s="103" t="b">
        <v>0</v>
      </c>
      <c r="I175" s="103" t="b">
        <v>0</v>
      </c>
      <c r="J175" s="103" t="b">
        <v>0</v>
      </c>
      <c r="K175" s="103" t="b">
        <v>0</v>
      </c>
      <c r="L175" s="103" t="b">
        <v>0</v>
      </c>
    </row>
    <row r="176" spans="1:12" ht="15">
      <c r="A176" s="105" t="s">
        <v>436</v>
      </c>
      <c r="B176" s="103" t="s">
        <v>833</v>
      </c>
      <c r="C176" s="103">
        <v>2</v>
      </c>
      <c r="D176" s="107">
        <v>0.0007023913228851108</v>
      </c>
      <c r="E176" s="107">
        <v>2.586249638866042</v>
      </c>
      <c r="F176" s="103" t="s">
        <v>1012</v>
      </c>
      <c r="G176" s="103" t="b">
        <v>0</v>
      </c>
      <c r="H176" s="103" t="b">
        <v>0</v>
      </c>
      <c r="I176" s="103" t="b">
        <v>0</v>
      </c>
      <c r="J176" s="103" t="b">
        <v>0</v>
      </c>
      <c r="K176" s="103" t="b">
        <v>0</v>
      </c>
      <c r="L176" s="103" t="b">
        <v>0</v>
      </c>
    </row>
    <row r="177" spans="1:12" ht="15">
      <c r="A177" s="105" t="s">
        <v>833</v>
      </c>
      <c r="B177" s="103" t="s">
        <v>465</v>
      </c>
      <c r="C177" s="103">
        <v>2</v>
      </c>
      <c r="D177" s="107">
        <v>0.0007023913228851108</v>
      </c>
      <c r="E177" s="107">
        <v>2.6831596518740986</v>
      </c>
      <c r="F177" s="103" t="s">
        <v>1012</v>
      </c>
      <c r="G177" s="103" t="b">
        <v>0</v>
      </c>
      <c r="H177" s="103" t="b">
        <v>0</v>
      </c>
      <c r="I177" s="103" t="b">
        <v>0</v>
      </c>
      <c r="J177" s="103" t="b">
        <v>1</v>
      </c>
      <c r="K177" s="103" t="b">
        <v>0</v>
      </c>
      <c r="L177" s="103" t="b">
        <v>0</v>
      </c>
    </row>
    <row r="178" spans="1:12" ht="15">
      <c r="A178" s="105" t="s">
        <v>394</v>
      </c>
      <c r="B178" s="103" t="s">
        <v>545</v>
      </c>
      <c r="C178" s="103">
        <v>2</v>
      </c>
      <c r="D178" s="107">
        <v>0.0007023913228851108</v>
      </c>
      <c r="E178" s="107">
        <v>1.1469169450357792</v>
      </c>
      <c r="F178" s="103" t="s">
        <v>1012</v>
      </c>
      <c r="G178" s="103" t="b">
        <v>0</v>
      </c>
      <c r="H178" s="103" t="b">
        <v>0</v>
      </c>
      <c r="I178" s="103" t="b">
        <v>0</v>
      </c>
      <c r="J178" s="103" t="b">
        <v>0</v>
      </c>
      <c r="K178" s="103" t="b">
        <v>0</v>
      </c>
      <c r="L178" s="103" t="b">
        <v>0</v>
      </c>
    </row>
    <row r="179" spans="1:12" ht="15">
      <c r="A179" s="105" t="s">
        <v>454</v>
      </c>
      <c r="B179" s="103" t="s">
        <v>842</v>
      </c>
      <c r="C179" s="103">
        <v>2</v>
      </c>
      <c r="D179" s="107">
        <v>0.0008566075091883799</v>
      </c>
      <c r="E179" s="107">
        <v>2.632007129426717</v>
      </c>
      <c r="F179" s="103" t="s">
        <v>1012</v>
      </c>
      <c r="G179" s="103" t="b">
        <v>0</v>
      </c>
      <c r="H179" s="103" t="b">
        <v>0</v>
      </c>
      <c r="I179" s="103" t="b">
        <v>0</v>
      </c>
      <c r="J179" s="103" t="b">
        <v>0</v>
      </c>
      <c r="K179" s="103" t="b">
        <v>0</v>
      </c>
      <c r="L179" s="103" t="b">
        <v>0</v>
      </c>
    </row>
    <row r="180" spans="1:12" ht="15">
      <c r="A180" s="105" t="s">
        <v>843</v>
      </c>
      <c r="B180" s="103" t="s">
        <v>844</v>
      </c>
      <c r="C180" s="103">
        <v>2</v>
      </c>
      <c r="D180" s="107">
        <v>0.0008566075091883799</v>
      </c>
      <c r="E180" s="107">
        <v>3.2852196432020606</v>
      </c>
      <c r="F180" s="103" t="s">
        <v>1012</v>
      </c>
      <c r="G180" s="103" t="b">
        <v>0</v>
      </c>
      <c r="H180" s="103" t="b">
        <v>0</v>
      </c>
      <c r="I180" s="103" t="b">
        <v>0</v>
      </c>
      <c r="J180" s="103" t="b">
        <v>0</v>
      </c>
      <c r="K180" s="103" t="b">
        <v>0</v>
      </c>
      <c r="L180" s="103" t="b">
        <v>0</v>
      </c>
    </row>
    <row r="181" spans="1:12" ht="15">
      <c r="A181" s="105" t="s">
        <v>440</v>
      </c>
      <c r="B181" s="103" t="s">
        <v>442</v>
      </c>
      <c r="C181" s="103">
        <v>2</v>
      </c>
      <c r="D181" s="107">
        <v>0.0007023913228851108</v>
      </c>
      <c r="E181" s="107">
        <v>1.8872796345300231</v>
      </c>
      <c r="F181" s="103" t="s">
        <v>1012</v>
      </c>
      <c r="G181" s="103" t="b">
        <v>0</v>
      </c>
      <c r="H181" s="103" t="b">
        <v>0</v>
      </c>
      <c r="I181" s="103" t="b">
        <v>0</v>
      </c>
      <c r="J181" s="103" t="b">
        <v>0</v>
      </c>
      <c r="K181" s="103" t="b">
        <v>0</v>
      </c>
      <c r="L181" s="103" t="b">
        <v>0</v>
      </c>
    </row>
    <row r="182" spans="1:12" ht="15">
      <c r="A182" s="105" t="s">
        <v>394</v>
      </c>
      <c r="B182" s="103" t="s">
        <v>410</v>
      </c>
      <c r="C182" s="103">
        <v>2</v>
      </c>
      <c r="D182" s="107">
        <v>0.0007023913228851108</v>
      </c>
      <c r="E182" s="107">
        <v>0.69975891369356</v>
      </c>
      <c r="F182" s="103" t="s">
        <v>1012</v>
      </c>
      <c r="G182" s="103" t="b">
        <v>0</v>
      </c>
      <c r="H182" s="103" t="b">
        <v>0</v>
      </c>
      <c r="I182" s="103" t="b">
        <v>0</v>
      </c>
      <c r="J182" s="103" t="b">
        <v>0</v>
      </c>
      <c r="K182" s="103" t="b">
        <v>0</v>
      </c>
      <c r="L182" s="103" t="b">
        <v>0</v>
      </c>
    </row>
    <row r="183" spans="1:12" ht="15">
      <c r="A183" s="105" t="s">
        <v>394</v>
      </c>
      <c r="B183" s="103" t="s">
        <v>600</v>
      </c>
      <c r="C183" s="103">
        <v>2</v>
      </c>
      <c r="D183" s="107">
        <v>0.0008566075091883799</v>
      </c>
      <c r="E183" s="107">
        <v>1.2438269580438357</v>
      </c>
      <c r="F183" s="103" t="s">
        <v>1012</v>
      </c>
      <c r="G183" s="103" t="b">
        <v>0</v>
      </c>
      <c r="H183" s="103" t="b">
        <v>0</v>
      </c>
      <c r="I183" s="103" t="b">
        <v>0</v>
      </c>
      <c r="J183" s="103" t="b">
        <v>0</v>
      </c>
      <c r="K183" s="103" t="b">
        <v>0</v>
      </c>
      <c r="L183" s="103" t="b">
        <v>0</v>
      </c>
    </row>
    <row r="184" spans="1:12" ht="15">
      <c r="A184" s="105" t="s">
        <v>430</v>
      </c>
      <c r="B184" s="103" t="s">
        <v>849</v>
      </c>
      <c r="C184" s="103">
        <v>2</v>
      </c>
      <c r="D184" s="107">
        <v>0.0007023913228851108</v>
      </c>
      <c r="E184" s="107">
        <v>2.544856953707817</v>
      </c>
      <c r="F184" s="103" t="s">
        <v>1012</v>
      </c>
      <c r="G184" s="103" t="b">
        <v>0</v>
      </c>
      <c r="H184" s="103" t="b">
        <v>0</v>
      </c>
      <c r="I184" s="103" t="b">
        <v>0</v>
      </c>
      <c r="J184" s="103" t="b">
        <v>0</v>
      </c>
      <c r="K184" s="103" t="b">
        <v>0</v>
      </c>
      <c r="L184" s="103" t="b">
        <v>0</v>
      </c>
    </row>
    <row r="185" spans="1:12" ht="15">
      <c r="A185" s="105" t="s">
        <v>401</v>
      </c>
      <c r="B185" s="103" t="s">
        <v>851</v>
      </c>
      <c r="C185" s="103">
        <v>2</v>
      </c>
      <c r="D185" s="107">
        <v>0.0007023913228851108</v>
      </c>
      <c r="E185" s="107">
        <v>2.224521802848449</v>
      </c>
      <c r="F185" s="103" t="s">
        <v>1012</v>
      </c>
      <c r="G185" s="103" t="b">
        <v>0</v>
      </c>
      <c r="H185" s="103" t="b">
        <v>0</v>
      </c>
      <c r="I185" s="103" t="b">
        <v>0</v>
      </c>
      <c r="J185" s="103" t="b">
        <v>0</v>
      </c>
      <c r="K185" s="103" t="b">
        <v>0</v>
      </c>
      <c r="L185" s="103" t="b">
        <v>0</v>
      </c>
    </row>
    <row r="186" spans="1:12" ht="15">
      <c r="A186" s="105" t="s">
        <v>419</v>
      </c>
      <c r="B186" s="103" t="s">
        <v>414</v>
      </c>
      <c r="C186" s="103">
        <v>2</v>
      </c>
      <c r="D186" s="107">
        <v>0.0007023913228851108</v>
      </c>
      <c r="E186" s="107">
        <v>1.6593929299163495</v>
      </c>
      <c r="F186" s="103" t="s">
        <v>1012</v>
      </c>
      <c r="G186" s="103" t="b">
        <v>0</v>
      </c>
      <c r="H186" s="103" t="b">
        <v>0</v>
      </c>
      <c r="I186" s="103" t="b">
        <v>0</v>
      </c>
      <c r="J186" s="103" t="b">
        <v>0</v>
      </c>
      <c r="K186" s="103" t="b">
        <v>0</v>
      </c>
      <c r="L186" s="103" t="b">
        <v>0</v>
      </c>
    </row>
    <row r="187" spans="1:12" ht="15">
      <c r="A187" s="105" t="s">
        <v>429</v>
      </c>
      <c r="B187" s="103" t="s">
        <v>395</v>
      </c>
      <c r="C187" s="103">
        <v>2</v>
      </c>
      <c r="D187" s="107">
        <v>0.0007023913228851108</v>
      </c>
      <c r="E187" s="107">
        <v>1.057975861698998</v>
      </c>
      <c r="F187" s="103" t="s">
        <v>1012</v>
      </c>
      <c r="G187" s="103" t="b">
        <v>0</v>
      </c>
      <c r="H187" s="103" t="b">
        <v>0</v>
      </c>
      <c r="I187" s="103" t="b">
        <v>0</v>
      </c>
      <c r="J187" s="103" t="b">
        <v>0</v>
      </c>
      <c r="K187" s="103" t="b">
        <v>0</v>
      </c>
      <c r="L187" s="103" t="b">
        <v>0</v>
      </c>
    </row>
    <row r="188" spans="1:12" ht="15">
      <c r="A188" s="105" t="s">
        <v>483</v>
      </c>
      <c r="B188" s="103" t="s">
        <v>503</v>
      </c>
      <c r="C188" s="103">
        <v>2</v>
      </c>
      <c r="D188" s="107">
        <v>0.0007023913228851108</v>
      </c>
      <c r="E188" s="107">
        <v>2.264030344132123</v>
      </c>
      <c r="F188" s="103" t="s">
        <v>1012</v>
      </c>
      <c r="G188" s="103" t="b">
        <v>0</v>
      </c>
      <c r="H188" s="103" t="b">
        <v>0</v>
      </c>
      <c r="I188" s="103" t="b">
        <v>0</v>
      </c>
      <c r="J188" s="103" t="b">
        <v>0</v>
      </c>
      <c r="K188" s="103" t="b">
        <v>0</v>
      </c>
      <c r="L188" s="103" t="b">
        <v>0</v>
      </c>
    </row>
    <row r="189" spans="1:12" ht="15">
      <c r="A189" s="105" t="s">
        <v>687</v>
      </c>
      <c r="B189" s="103" t="s">
        <v>397</v>
      </c>
      <c r="C189" s="103">
        <v>2</v>
      </c>
      <c r="D189" s="107">
        <v>0.0007023913228851108</v>
      </c>
      <c r="E189" s="107">
        <v>1.8190937727838614</v>
      </c>
      <c r="F189" s="103" t="s">
        <v>1012</v>
      </c>
      <c r="G189" s="103" t="b">
        <v>0</v>
      </c>
      <c r="H189" s="103" t="b">
        <v>1</v>
      </c>
      <c r="I189" s="103" t="b">
        <v>0</v>
      </c>
      <c r="J189" s="103" t="b">
        <v>0</v>
      </c>
      <c r="K189" s="103" t="b">
        <v>0</v>
      </c>
      <c r="L189" s="103" t="b">
        <v>0</v>
      </c>
    </row>
    <row r="190" spans="1:12" ht="15">
      <c r="A190" s="105" t="s">
        <v>859</v>
      </c>
      <c r="B190" s="103" t="s">
        <v>860</v>
      </c>
      <c r="C190" s="103">
        <v>2</v>
      </c>
      <c r="D190" s="107">
        <v>0.0008566075091883799</v>
      </c>
      <c r="E190" s="107">
        <v>3.2852196432020606</v>
      </c>
      <c r="F190" s="103" t="s">
        <v>1012</v>
      </c>
      <c r="G190" s="103" t="b">
        <v>0</v>
      </c>
      <c r="H190" s="103" t="b">
        <v>0</v>
      </c>
      <c r="I190" s="103" t="b">
        <v>0</v>
      </c>
      <c r="J190" s="103" t="b">
        <v>0</v>
      </c>
      <c r="K190" s="103" t="b">
        <v>0</v>
      </c>
      <c r="L190" s="103" t="b">
        <v>0</v>
      </c>
    </row>
    <row r="191" spans="1:12" ht="15">
      <c r="A191" s="105" t="s">
        <v>688</v>
      </c>
      <c r="B191" s="103" t="s">
        <v>493</v>
      </c>
      <c r="C191" s="103">
        <v>2</v>
      </c>
      <c r="D191" s="107">
        <v>0.0008566075091883799</v>
      </c>
      <c r="E191" s="107">
        <v>2.5650603397961036</v>
      </c>
      <c r="F191" s="103" t="s">
        <v>1012</v>
      </c>
      <c r="G191" s="103" t="b">
        <v>0</v>
      </c>
      <c r="H191" s="103" t="b">
        <v>0</v>
      </c>
      <c r="I191" s="103" t="b">
        <v>0</v>
      </c>
      <c r="J191" s="103" t="b">
        <v>1</v>
      </c>
      <c r="K191" s="103" t="b">
        <v>0</v>
      </c>
      <c r="L191" s="103" t="b">
        <v>0</v>
      </c>
    </row>
    <row r="192" spans="1:12" ht="15">
      <c r="A192" s="105" t="s">
        <v>493</v>
      </c>
      <c r="B192" s="103" t="s">
        <v>863</v>
      </c>
      <c r="C192" s="103">
        <v>2</v>
      </c>
      <c r="D192" s="107">
        <v>0.0008566075091883799</v>
      </c>
      <c r="E192" s="107">
        <v>2.741151598851785</v>
      </c>
      <c r="F192" s="103" t="s">
        <v>1012</v>
      </c>
      <c r="G192" s="103" t="b">
        <v>1</v>
      </c>
      <c r="H192" s="103" t="b">
        <v>0</v>
      </c>
      <c r="I192" s="103" t="b">
        <v>0</v>
      </c>
      <c r="J192" s="103" t="b">
        <v>1</v>
      </c>
      <c r="K192" s="103" t="b">
        <v>0</v>
      </c>
      <c r="L192" s="103" t="b">
        <v>0</v>
      </c>
    </row>
    <row r="193" spans="1:12" ht="15">
      <c r="A193" s="105" t="s">
        <v>689</v>
      </c>
      <c r="B193" s="103" t="s">
        <v>866</v>
      </c>
      <c r="C193" s="103">
        <v>2</v>
      </c>
      <c r="D193" s="107">
        <v>0.0007023913228851108</v>
      </c>
      <c r="E193" s="107">
        <v>3.1091283841463793</v>
      </c>
      <c r="F193" s="103" t="s">
        <v>1012</v>
      </c>
      <c r="G193" s="103" t="b">
        <v>0</v>
      </c>
      <c r="H193" s="103" t="b">
        <v>0</v>
      </c>
      <c r="I193" s="103" t="b">
        <v>0</v>
      </c>
      <c r="J193" s="103" t="b">
        <v>0</v>
      </c>
      <c r="K193" s="103" t="b">
        <v>0</v>
      </c>
      <c r="L193" s="103" t="b">
        <v>0</v>
      </c>
    </row>
    <row r="194" spans="1:12" ht="15">
      <c r="A194" s="105" t="s">
        <v>412</v>
      </c>
      <c r="B194" s="103" t="s">
        <v>527</v>
      </c>
      <c r="C194" s="103">
        <v>2</v>
      </c>
      <c r="D194" s="107">
        <v>0.0008566075091883799</v>
      </c>
      <c r="E194" s="107">
        <v>1.9578607088157303</v>
      </c>
      <c r="F194" s="103" t="s">
        <v>1012</v>
      </c>
      <c r="G194" s="103" t="b">
        <v>0</v>
      </c>
      <c r="H194" s="103" t="b">
        <v>0</v>
      </c>
      <c r="I194" s="103" t="b">
        <v>0</v>
      </c>
      <c r="J194" s="103" t="b">
        <v>0</v>
      </c>
      <c r="K194" s="103" t="b">
        <v>0</v>
      </c>
      <c r="L194" s="103" t="b">
        <v>0</v>
      </c>
    </row>
    <row r="195" spans="1:12" ht="15">
      <c r="A195" s="105" t="s">
        <v>881</v>
      </c>
      <c r="B195" s="103" t="s">
        <v>882</v>
      </c>
      <c r="C195" s="103">
        <v>2</v>
      </c>
      <c r="D195" s="107">
        <v>0.0008566075091883799</v>
      </c>
      <c r="E195" s="107">
        <v>3.2852196432020606</v>
      </c>
      <c r="F195" s="103" t="s">
        <v>1012</v>
      </c>
      <c r="G195" s="103" t="b">
        <v>0</v>
      </c>
      <c r="H195" s="103" t="b">
        <v>0</v>
      </c>
      <c r="I195" s="103" t="b">
        <v>0</v>
      </c>
      <c r="J195" s="103" t="b">
        <v>0</v>
      </c>
      <c r="K195" s="103" t="b">
        <v>0</v>
      </c>
      <c r="L195" s="103" t="b">
        <v>0</v>
      </c>
    </row>
    <row r="196" spans="1:12" ht="15">
      <c r="A196" s="105" t="s">
        <v>883</v>
      </c>
      <c r="B196" s="103" t="s">
        <v>884</v>
      </c>
      <c r="C196" s="103">
        <v>2</v>
      </c>
      <c r="D196" s="107">
        <v>0.0008566075091883799</v>
      </c>
      <c r="E196" s="107">
        <v>3.2852196432020606</v>
      </c>
      <c r="F196" s="103" t="s">
        <v>1012</v>
      </c>
      <c r="G196" s="103" t="b">
        <v>0</v>
      </c>
      <c r="H196" s="103" t="b">
        <v>0</v>
      </c>
      <c r="I196" s="103" t="b">
        <v>0</v>
      </c>
      <c r="J196" s="103" t="b">
        <v>0</v>
      </c>
      <c r="K196" s="103" t="b">
        <v>0</v>
      </c>
      <c r="L196" s="103" t="b">
        <v>0</v>
      </c>
    </row>
    <row r="197" spans="1:12" ht="15">
      <c r="A197" s="105" t="s">
        <v>630</v>
      </c>
      <c r="B197" s="103" t="s">
        <v>395</v>
      </c>
      <c r="C197" s="103">
        <v>2</v>
      </c>
      <c r="D197" s="107">
        <v>0.0007023913228851108</v>
      </c>
      <c r="E197" s="107">
        <v>1.5350971164186604</v>
      </c>
      <c r="F197" s="103" t="s">
        <v>1012</v>
      </c>
      <c r="G197" s="103" t="b">
        <v>1</v>
      </c>
      <c r="H197" s="103" t="b">
        <v>0</v>
      </c>
      <c r="I197" s="103" t="b">
        <v>0</v>
      </c>
      <c r="J197" s="103" t="b">
        <v>0</v>
      </c>
      <c r="K197" s="103" t="b">
        <v>0</v>
      </c>
      <c r="L197" s="103" t="b">
        <v>0</v>
      </c>
    </row>
    <row r="198" spans="1:12" ht="15">
      <c r="A198" s="105" t="s">
        <v>704</v>
      </c>
      <c r="B198" s="103" t="s">
        <v>395</v>
      </c>
      <c r="C198" s="103">
        <v>2</v>
      </c>
      <c r="D198" s="107">
        <v>0.0008566075091883799</v>
      </c>
      <c r="E198" s="107">
        <v>1.5350971164186604</v>
      </c>
      <c r="F198" s="103" t="s">
        <v>1012</v>
      </c>
      <c r="G198" s="103" t="b">
        <v>0</v>
      </c>
      <c r="H198" s="103" t="b">
        <v>0</v>
      </c>
      <c r="I198" s="103" t="b">
        <v>0</v>
      </c>
      <c r="J198" s="103" t="b">
        <v>0</v>
      </c>
      <c r="K198" s="103" t="b">
        <v>0</v>
      </c>
      <c r="L198" s="103" t="b">
        <v>0</v>
      </c>
    </row>
    <row r="199" spans="1:12" ht="15">
      <c r="A199" s="105" t="s">
        <v>608</v>
      </c>
      <c r="B199" s="103" t="s">
        <v>908</v>
      </c>
      <c r="C199" s="103">
        <v>2</v>
      </c>
      <c r="D199" s="107">
        <v>0.0007023913228851108</v>
      </c>
      <c r="E199" s="107">
        <v>2.9841896475380794</v>
      </c>
      <c r="F199" s="103" t="s">
        <v>1012</v>
      </c>
      <c r="G199" s="103" t="b">
        <v>0</v>
      </c>
      <c r="H199" s="103" t="b">
        <v>0</v>
      </c>
      <c r="I199" s="103" t="b">
        <v>0</v>
      </c>
      <c r="J199" s="103" t="b">
        <v>0</v>
      </c>
      <c r="K199" s="103" t="b">
        <v>0</v>
      </c>
      <c r="L199" s="103" t="b">
        <v>0</v>
      </c>
    </row>
    <row r="200" spans="1:12" ht="15">
      <c r="A200" s="105" t="s">
        <v>706</v>
      </c>
      <c r="B200" s="103" t="s">
        <v>468</v>
      </c>
      <c r="C200" s="103">
        <v>2</v>
      </c>
      <c r="D200" s="107">
        <v>0.0008566075091883799</v>
      </c>
      <c r="E200" s="107">
        <v>2.507068392818417</v>
      </c>
      <c r="F200" s="103" t="s">
        <v>1012</v>
      </c>
      <c r="G200" s="103" t="b">
        <v>0</v>
      </c>
      <c r="H200" s="103" t="b">
        <v>0</v>
      </c>
      <c r="I200" s="103" t="b">
        <v>0</v>
      </c>
      <c r="J200" s="103" t="b">
        <v>0</v>
      </c>
      <c r="K200" s="103" t="b">
        <v>0</v>
      </c>
      <c r="L200" s="103" t="b">
        <v>0</v>
      </c>
    </row>
    <row r="201" spans="1:12" ht="15">
      <c r="A201" s="105" t="s">
        <v>911</v>
      </c>
      <c r="B201" s="103" t="s">
        <v>912</v>
      </c>
      <c r="C201" s="103">
        <v>2</v>
      </c>
      <c r="D201" s="107">
        <v>0.0007023913228851108</v>
      </c>
      <c r="E201" s="107">
        <v>3.2852196432020606</v>
      </c>
      <c r="F201" s="103" t="s">
        <v>1012</v>
      </c>
      <c r="G201" s="103" t="b">
        <v>0</v>
      </c>
      <c r="H201" s="103" t="b">
        <v>0</v>
      </c>
      <c r="I201" s="103" t="b">
        <v>0</v>
      </c>
      <c r="J201" s="103" t="b">
        <v>0</v>
      </c>
      <c r="K201" s="103" t="b">
        <v>0</v>
      </c>
      <c r="L201" s="103" t="b">
        <v>0</v>
      </c>
    </row>
    <row r="202" spans="1:12" ht="15">
      <c r="A202" s="105" t="s">
        <v>427</v>
      </c>
      <c r="B202" s="103" t="s">
        <v>425</v>
      </c>
      <c r="C202" s="103">
        <v>2</v>
      </c>
      <c r="D202" s="107">
        <v>0.0008566075091883799</v>
      </c>
      <c r="E202" s="107">
        <v>1.7289171424347733</v>
      </c>
      <c r="F202" s="103" t="s">
        <v>1012</v>
      </c>
      <c r="G202" s="103" t="b">
        <v>0</v>
      </c>
      <c r="H202" s="103" t="b">
        <v>0</v>
      </c>
      <c r="I202" s="103" t="b">
        <v>0</v>
      </c>
      <c r="J202" s="103" t="b">
        <v>0</v>
      </c>
      <c r="K202" s="103" t="b">
        <v>0</v>
      </c>
      <c r="L202" s="103" t="b">
        <v>0</v>
      </c>
    </row>
    <row r="203" spans="1:12" ht="15">
      <c r="A203" s="105" t="s">
        <v>711</v>
      </c>
      <c r="B203" s="103" t="s">
        <v>427</v>
      </c>
      <c r="C203" s="103">
        <v>2</v>
      </c>
      <c r="D203" s="107">
        <v>0.0007023913228851108</v>
      </c>
      <c r="E203" s="107">
        <v>2.330977133762736</v>
      </c>
      <c r="F203" s="103" t="s">
        <v>1012</v>
      </c>
      <c r="G203" s="103" t="b">
        <v>0</v>
      </c>
      <c r="H203" s="103" t="b">
        <v>0</v>
      </c>
      <c r="I203" s="103" t="b">
        <v>0</v>
      </c>
      <c r="J203" s="103" t="b">
        <v>0</v>
      </c>
      <c r="K203" s="103" t="b">
        <v>0</v>
      </c>
      <c r="L203" s="103" t="b">
        <v>0</v>
      </c>
    </row>
    <row r="204" spans="1:12" ht="15">
      <c r="A204" s="105" t="s">
        <v>425</v>
      </c>
      <c r="B204" s="103" t="s">
        <v>431</v>
      </c>
      <c r="C204" s="103">
        <v>2</v>
      </c>
      <c r="D204" s="107">
        <v>0.0007023913228851108</v>
      </c>
      <c r="E204" s="107">
        <v>1.766705703324173</v>
      </c>
      <c r="F204" s="103" t="s">
        <v>1012</v>
      </c>
      <c r="G204" s="103" t="b">
        <v>0</v>
      </c>
      <c r="H204" s="103" t="b">
        <v>0</v>
      </c>
      <c r="I204" s="103" t="b">
        <v>0</v>
      </c>
      <c r="J204" s="103" t="b">
        <v>0</v>
      </c>
      <c r="K204" s="103" t="b">
        <v>0</v>
      </c>
      <c r="L204" s="103" t="b">
        <v>0</v>
      </c>
    </row>
    <row r="205" spans="1:12" ht="15">
      <c r="A205" s="105" t="s">
        <v>425</v>
      </c>
      <c r="B205" s="103" t="s">
        <v>712</v>
      </c>
      <c r="C205" s="103">
        <v>2</v>
      </c>
      <c r="D205" s="107">
        <v>0.0008566075091883799</v>
      </c>
      <c r="E205" s="107">
        <v>2.330977133762736</v>
      </c>
      <c r="F205" s="103" t="s">
        <v>1012</v>
      </c>
      <c r="G205" s="103" t="b">
        <v>0</v>
      </c>
      <c r="H205" s="103" t="b">
        <v>0</v>
      </c>
      <c r="I205" s="103" t="b">
        <v>0</v>
      </c>
      <c r="J205" s="103" t="b">
        <v>0</v>
      </c>
      <c r="K205" s="103" t="b">
        <v>0</v>
      </c>
      <c r="L205" s="103" t="b">
        <v>0</v>
      </c>
    </row>
    <row r="206" spans="1:12" ht="15">
      <c r="A206" s="105" t="s">
        <v>920</v>
      </c>
      <c r="B206" s="103" t="s">
        <v>416</v>
      </c>
      <c r="C206" s="103">
        <v>2</v>
      </c>
      <c r="D206" s="107">
        <v>0.0008566075091883799</v>
      </c>
      <c r="E206" s="107">
        <v>2.472306286559205</v>
      </c>
      <c r="F206" s="103" t="s">
        <v>1012</v>
      </c>
      <c r="G206" s="103" t="b">
        <v>0</v>
      </c>
      <c r="H206" s="103" t="b">
        <v>0</v>
      </c>
      <c r="I206" s="103" t="b">
        <v>0</v>
      </c>
      <c r="J206" s="103" t="b">
        <v>0</v>
      </c>
      <c r="K206" s="103" t="b">
        <v>0</v>
      </c>
      <c r="L206" s="103" t="b">
        <v>0</v>
      </c>
    </row>
    <row r="207" spans="1:12" ht="15">
      <c r="A207" s="105" t="s">
        <v>438</v>
      </c>
      <c r="B207" s="103" t="s">
        <v>924</v>
      </c>
      <c r="C207" s="103">
        <v>2</v>
      </c>
      <c r="D207" s="107">
        <v>0.0007023913228851108</v>
      </c>
      <c r="E207" s="107">
        <v>2.586249638866042</v>
      </c>
      <c r="F207" s="103" t="s">
        <v>1012</v>
      </c>
      <c r="G207" s="103" t="b">
        <v>0</v>
      </c>
      <c r="H207" s="103" t="b">
        <v>0</v>
      </c>
      <c r="I207" s="103" t="b">
        <v>0</v>
      </c>
      <c r="J207" s="103" t="b">
        <v>0</v>
      </c>
      <c r="K207" s="103" t="b">
        <v>0</v>
      </c>
      <c r="L207" s="103" t="b">
        <v>0</v>
      </c>
    </row>
    <row r="208" spans="1:12" ht="15">
      <c r="A208" s="105" t="s">
        <v>427</v>
      </c>
      <c r="B208" s="103" t="s">
        <v>449</v>
      </c>
      <c r="C208" s="103">
        <v>2</v>
      </c>
      <c r="D208" s="107">
        <v>0.0007023913228851108</v>
      </c>
      <c r="E208" s="107">
        <v>1.8538558790430733</v>
      </c>
      <c r="F208" s="103" t="s">
        <v>1012</v>
      </c>
      <c r="G208" s="103" t="b">
        <v>0</v>
      </c>
      <c r="H208" s="103" t="b">
        <v>0</v>
      </c>
      <c r="I208" s="103" t="b">
        <v>0</v>
      </c>
      <c r="J208" s="103" t="b">
        <v>0</v>
      </c>
      <c r="K208" s="103" t="b">
        <v>0</v>
      </c>
      <c r="L208" s="103" t="b">
        <v>0</v>
      </c>
    </row>
    <row r="209" spans="1:12" ht="15">
      <c r="A209" s="105" t="s">
        <v>407</v>
      </c>
      <c r="B209" s="103" t="s">
        <v>611</v>
      </c>
      <c r="C209" s="103">
        <v>2</v>
      </c>
      <c r="D209" s="107">
        <v>0.0007023913228851108</v>
      </c>
      <c r="E209" s="107">
        <v>2.054770721823787</v>
      </c>
      <c r="F209" s="103" t="s">
        <v>1012</v>
      </c>
      <c r="G209" s="103" t="b">
        <v>0</v>
      </c>
      <c r="H209" s="103" t="b">
        <v>0</v>
      </c>
      <c r="I209" s="103" t="b">
        <v>0</v>
      </c>
      <c r="J209" s="103" t="b">
        <v>0</v>
      </c>
      <c r="K209" s="103" t="b">
        <v>1</v>
      </c>
      <c r="L209" s="103" t="b">
        <v>0</v>
      </c>
    </row>
    <row r="210" spans="1:12" ht="15">
      <c r="A210" s="105" t="s">
        <v>575</v>
      </c>
      <c r="B210" s="103" t="s">
        <v>420</v>
      </c>
      <c r="C210" s="103">
        <v>2</v>
      </c>
      <c r="D210" s="107">
        <v>0.0008566075091883799</v>
      </c>
      <c r="E210" s="107">
        <v>2.171276290895224</v>
      </c>
      <c r="F210" s="103" t="s">
        <v>1012</v>
      </c>
      <c r="G210" s="103" t="b">
        <v>0</v>
      </c>
      <c r="H210" s="103" t="b">
        <v>0</v>
      </c>
      <c r="I210" s="103" t="b">
        <v>0</v>
      </c>
      <c r="J210" s="103" t="b">
        <v>0</v>
      </c>
      <c r="K210" s="103" t="b">
        <v>0</v>
      </c>
      <c r="L210" s="103" t="b">
        <v>0</v>
      </c>
    </row>
    <row r="211" spans="1:12" ht="15">
      <c r="A211" s="105" t="s">
        <v>933</v>
      </c>
      <c r="B211" s="103" t="s">
        <v>420</v>
      </c>
      <c r="C211" s="103">
        <v>2</v>
      </c>
      <c r="D211" s="107">
        <v>0.0008566075091883799</v>
      </c>
      <c r="E211" s="107">
        <v>2.472306286559205</v>
      </c>
      <c r="F211" s="103" t="s">
        <v>1012</v>
      </c>
      <c r="G211" s="103" t="b">
        <v>0</v>
      </c>
      <c r="H211" s="103" t="b">
        <v>0</v>
      </c>
      <c r="I211" s="103" t="b">
        <v>0</v>
      </c>
      <c r="J211" s="103" t="b">
        <v>0</v>
      </c>
      <c r="K211" s="103" t="b">
        <v>0</v>
      </c>
      <c r="L211" s="103" t="b">
        <v>0</v>
      </c>
    </row>
    <row r="212" spans="1:12" ht="15">
      <c r="A212" s="105" t="s">
        <v>937</v>
      </c>
      <c r="B212" s="103" t="s">
        <v>519</v>
      </c>
      <c r="C212" s="103">
        <v>2</v>
      </c>
      <c r="D212" s="107">
        <v>0.0007023913228851108</v>
      </c>
      <c r="E212" s="107">
        <v>2.8080983884823985</v>
      </c>
      <c r="F212" s="103" t="s">
        <v>1012</v>
      </c>
      <c r="G212" s="103" t="b">
        <v>0</v>
      </c>
      <c r="H212" s="103" t="b">
        <v>0</v>
      </c>
      <c r="I212" s="103" t="b">
        <v>0</v>
      </c>
      <c r="J212" s="103" t="b">
        <v>0</v>
      </c>
      <c r="K212" s="103" t="b">
        <v>0</v>
      </c>
      <c r="L212" s="103" t="b">
        <v>0</v>
      </c>
    </row>
    <row r="213" spans="1:12" ht="15">
      <c r="A213" s="105" t="s">
        <v>448</v>
      </c>
      <c r="B213" s="103" t="s">
        <v>946</v>
      </c>
      <c r="C213" s="103">
        <v>2</v>
      </c>
      <c r="D213" s="107">
        <v>0.0008566075091883799</v>
      </c>
      <c r="E213" s="107">
        <v>2.632007129426717</v>
      </c>
      <c r="F213" s="103" t="s">
        <v>1012</v>
      </c>
      <c r="G213" s="103" t="b">
        <v>0</v>
      </c>
      <c r="H213" s="103" t="b">
        <v>0</v>
      </c>
      <c r="I213" s="103" t="b">
        <v>0</v>
      </c>
      <c r="J213" s="103" t="b">
        <v>0</v>
      </c>
      <c r="K213" s="103" t="b">
        <v>0</v>
      </c>
      <c r="L213" s="103" t="b">
        <v>0</v>
      </c>
    </row>
    <row r="214" spans="1:12" ht="15">
      <c r="A214" s="105" t="s">
        <v>449</v>
      </c>
      <c r="B214" s="103" t="s">
        <v>950</v>
      </c>
      <c r="C214" s="103">
        <v>2</v>
      </c>
      <c r="D214" s="107">
        <v>0.0008566075091883799</v>
      </c>
      <c r="E214" s="107">
        <v>2.632007129426717</v>
      </c>
      <c r="F214" s="103" t="s">
        <v>1012</v>
      </c>
      <c r="G214" s="103" t="b">
        <v>0</v>
      </c>
      <c r="H214" s="103" t="b">
        <v>0</v>
      </c>
      <c r="I214" s="103" t="b">
        <v>0</v>
      </c>
      <c r="J214" s="103" t="b">
        <v>0</v>
      </c>
      <c r="K214" s="103" t="b">
        <v>0</v>
      </c>
      <c r="L214" s="103" t="b">
        <v>0</v>
      </c>
    </row>
    <row r="215" spans="1:12" ht="15">
      <c r="A215" s="105" t="s">
        <v>495</v>
      </c>
      <c r="B215" s="103" t="s">
        <v>501</v>
      </c>
      <c r="C215" s="103">
        <v>2</v>
      </c>
      <c r="D215" s="107">
        <v>0.0007023913228851108</v>
      </c>
      <c r="E215" s="107">
        <v>2.330977133762736</v>
      </c>
      <c r="F215" s="103" t="s">
        <v>1012</v>
      </c>
      <c r="G215" s="103" t="b">
        <v>0</v>
      </c>
      <c r="H215" s="103" t="b">
        <v>0</v>
      </c>
      <c r="I215" s="103" t="b">
        <v>0</v>
      </c>
      <c r="J215" s="103" t="b">
        <v>0</v>
      </c>
      <c r="K215" s="103" t="b">
        <v>0</v>
      </c>
      <c r="L215" s="103" t="b">
        <v>0</v>
      </c>
    </row>
    <row r="216" spans="1:12" ht="15">
      <c r="A216" s="105" t="s">
        <v>481</v>
      </c>
      <c r="B216" s="103" t="s">
        <v>394</v>
      </c>
      <c r="C216" s="103">
        <v>2</v>
      </c>
      <c r="D216" s="107">
        <v>0.0008566075091883799</v>
      </c>
      <c r="E216" s="107">
        <v>0.9968586157291087</v>
      </c>
      <c r="F216" s="103" t="s">
        <v>1012</v>
      </c>
      <c r="G216" s="103" t="b">
        <v>0</v>
      </c>
      <c r="H216" s="103" t="b">
        <v>0</v>
      </c>
      <c r="I216" s="103" t="b">
        <v>0</v>
      </c>
      <c r="J216" s="103" t="b">
        <v>0</v>
      </c>
      <c r="K216" s="103" t="b">
        <v>0</v>
      </c>
      <c r="L216" s="103" t="b">
        <v>0</v>
      </c>
    </row>
    <row r="217" spans="1:12" ht="15">
      <c r="A217" s="105" t="s">
        <v>957</v>
      </c>
      <c r="B217" s="103" t="s">
        <v>625</v>
      </c>
      <c r="C217" s="103">
        <v>2</v>
      </c>
      <c r="D217" s="107">
        <v>0.0007023913228851108</v>
      </c>
      <c r="E217" s="107">
        <v>3.1091283841463793</v>
      </c>
      <c r="F217" s="103" t="s">
        <v>1012</v>
      </c>
      <c r="G217" s="103" t="b">
        <v>1</v>
      </c>
      <c r="H217" s="103" t="b">
        <v>0</v>
      </c>
      <c r="I217" s="103" t="b">
        <v>0</v>
      </c>
      <c r="J217" s="103" t="b">
        <v>0</v>
      </c>
      <c r="K217" s="103" t="b">
        <v>0</v>
      </c>
      <c r="L217" s="103" t="b">
        <v>0</v>
      </c>
    </row>
    <row r="218" spans="1:12" ht="15">
      <c r="A218" s="105" t="s">
        <v>625</v>
      </c>
      <c r="B218" s="103" t="s">
        <v>958</v>
      </c>
      <c r="C218" s="103">
        <v>2</v>
      </c>
      <c r="D218" s="107">
        <v>0.0007023913228851108</v>
      </c>
      <c r="E218" s="107">
        <v>3.1091283841463793</v>
      </c>
      <c r="F218" s="103" t="s">
        <v>1012</v>
      </c>
      <c r="G218" s="103" t="b">
        <v>0</v>
      </c>
      <c r="H218" s="103" t="b">
        <v>0</v>
      </c>
      <c r="I218" s="103" t="b">
        <v>0</v>
      </c>
      <c r="J218" s="103" t="b">
        <v>0</v>
      </c>
      <c r="K218" s="103" t="b">
        <v>0</v>
      </c>
      <c r="L218" s="103" t="b">
        <v>0</v>
      </c>
    </row>
    <row r="219" spans="1:12" ht="15">
      <c r="A219" s="105" t="s">
        <v>958</v>
      </c>
      <c r="B219" s="103" t="s">
        <v>394</v>
      </c>
      <c r="C219" s="103">
        <v>2</v>
      </c>
      <c r="D219" s="107">
        <v>0.0007023913228851108</v>
      </c>
      <c r="E219" s="107">
        <v>1.5409266600793845</v>
      </c>
      <c r="F219" s="103" t="s">
        <v>1012</v>
      </c>
      <c r="G219" s="103" t="b">
        <v>0</v>
      </c>
      <c r="H219" s="103" t="b">
        <v>0</v>
      </c>
      <c r="I219" s="103" t="b">
        <v>0</v>
      </c>
      <c r="J219" s="103" t="b">
        <v>0</v>
      </c>
      <c r="K219" s="103" t="b">
        <v>0</v>
      </c>
      <c r="L219" s="103" t="b">
        <v>0</v>
      </c>
    </row>
    <row r="220" spans="1:12" ht="15">
      <c r="A220" s="105" t="s">
        <v>418</v>
      </c>
      <c r="B220" s="103" t="s">
        <v>959</v>
      </c>
      <c r="C220" s="103">
        <v>2</v>
      </c>
      <c r="D220" s="107">
        <v>0.0007023913228851108</v>
      </c>
      <c r="E220" s="107">
        <v>2.472306286559205</v>
      </c>
      <c r="F220" s="103" t="s">
        <v>1012</v>
      </c>
      <c r="G220" s="103" t="b">
        <v>0</v>
      </c>
      <c r="H220" s="103" t="b">
        <v>0</v>
      </c>
      <c r="I220" s="103" t="b">
        <v>0</v>
      </c>
      <c r="J220" s="103" t="b">
        <v>0</v>
      </c>
      <c r="K220" s="103" t="b">
        <v>0</v>
      </c>
      <c r="L220" s="103" t="b">
        <v>0</v>
      </c>
    </row>
    <row r="221" spans="1:12" ht="15">
      <c r="A221" s="105" t="s">
        <v>959</v>
      </c>
      <c r="B221" s="103" t="s">
        <v>960</v>
      </c>
      <c r="C221" s="103">
        <v>2</v>
      </c>
      <c r="D221" s="107">
        <v>0.0007023913228851108</v>
      </c>
      <c r="E221" s="107">
        <v>3.2852196432020606</v>
      </c>
      <c r="F221" s="103" t="s">
        <v>1012</v>
      </c>
      <c r="G221" s="103" t="b">
        <v>0</v>
      </c>
      <c r="H221" s="103" t="b">
        <v>0</v>
      </c>
      <c r="I221" s="103" t="b">
        <v>0</v>
      </c>
      <c r="J221" s="103" t="b">
        <v>0</v>
      </c>
      <c r="K221" s="103" t="b">
        <v>0</v>
      </c>
      <c r="L221" s="103" t="b">
        <v>0</v>
      </c>
    </row>
    <row r="222" spans="1:12" ht="15">
      <c r="A222" s="105" t="s">
        <v>960</v>
      </c>
      <c r="B222" s="103" t="s">
        <v>961</v>
      </c>
      <c r="C222" s="103">
        <v>2</v>
      </c>
      <c r="D222" s="107">
        <v>0.0007023913228851108</v>
      </c>
      <c r="E222" s="107">
        <v>3.2852196432020606</v>
      </c>
      <c r="F222" s="103" t="s">
        <v>1012</v>
      </c>
      <c r="G222" s="103" t="b">
        <v>0</v>
      </c>
      <c r="H222" s="103" t="b">
        <v>0</v>
      </c>
      <c r="I222" s="103" t="b">
        <v>0</v>
      </c>
      <c r="J222" s="103" t="b">
        <v>0</v>
      </c>
      <c r="K222" s="103" t="b">
        <v>0</v>
      </c>
      <c r="L222" s="103" t="b">
        <v>0</v>
      </c>
    </row>
    <row r="223" spans="1:12" ht="15">
      <c r="A223" s="105" t="s">
        <v>961</v>
      </c>
      <c r="B223" s="103" t="s">
        <v>730</v>
      </c>
      <c r="C223" s="103">
        <v>2</v>
      </c>
      <c r="D223" s="107">
        <v>0.0007023913228851108</v>
      </c>
      <c r="E223" s="107">
        <v>3.1091283841463793</v>
      </c>
      <c r="F223" s="103" t="s">
        <v>1012</v>
      </c>
      <c r="G223" s="103" t="b">
        <v>0</v>
      </c>
      <c r="H223" s="103" t="b">
        <v>0</v>
      </c>
      <c r="I223" s="103" t="b">
        <v>0</v>
      </c>
      <c r="J223" s="103" t="b">
        <v>0</v>
      </c>
      <c r="K223" s="103" t="b">
        <v>0</v>
      </c>
      <c r="L223" s="103" t="b">
        <v>0</v>
      </c>
    </row>
    <row r="224" spans="1:12" ht="15">
      <c r="A224" s="105" t="s">
        <v>730</v>
      </c>
      <c r="B224" s="103" t="s">
        <v>398</v>
      </c>
      <c r="C224" s="103">
        <v>2</v>
      </c>
      <c r="D224" s="107">
        <v>0.0007023913228851108</v>
      </c>
      <c r="E224" s="107">
        <v>1.8538558790430733</v>
      </c>
      <c r="F224" s="103" t="s">
        <v>1012</v>
      </c>
      <c r="G224" s="103" t="b">
        <v>0</v>
      </c>
      <c r="H224" s="103" t="b">
        <v>0</v>
      </c>
      <c r="I224" s="103" t="b">
        <v>0</v>
      </c>
      <c r="J224" s="103" t="b">
        <v>0</v>
      </c>
      <c r="K224" s="103" t="b">
        <v>0</v>
      </c>
      <c r="L224" s="103" t="b">
        <v>0</v>
      </c>
    </row>
    <row r="225" spans="1:12" ht="15">
      <c r="A225" s="105" t="s">
        <v>398</v>
      </c>
      <c r="B225" s="103" t="s">
        <v>962</v>
      </c>
      <c r="C225" s="103">
        <v>2</v>
      </c>
      <c r="D225" s="107">
        <v>0.0007023913228851108</v>
      </c>
      <c r="E225" s="107">
        <v>2.018047914799047</v>
      </c>
      <c r="F225" s="103" t="s">
        <v>1012</v>
      </c>
      <c r="G225" s="103" t="b">
        <v>0</v>
      </c>
      <c r="H225" s="103" t="b">
        <v>0</v>
      </c>
      <c r="I225" s="103" t="b">
        <v>0</v>
      </c>
      <c r="J225" s="103" t="b">
        <v>0</v>
      </c>
      <c r="K225" s="103" t="b">
        <v>0</v>
      </c>
      <c r="L225" s="103" t="b">
        <v>0</v>
      </c>
    </row>
    <row r="226" spans="1:12" ht="15">
      <c r="A226" s="105" t="s">
        <v>962</v>
      </c>
      <c r="B226" s="103" t="s">
        <v>731</v>
      </c>
      <c r="C226" s="103">
        <v>2</v>
      </c>
      <c r="D226" s="107">
        <v>0.0007023913228851108</v>
      </c>
      <c r="E226" s="107">
        <v>3.1091283841463793</v>
      </c>
      <c r="F226" s="103" t="s">
        <v>1012</v>
      </c>
      <c r="G226" s="103" t="b">
        <v>0</v>
      </c>
      <c r="H226" s="103" t="b">
        <v>0</v>
      </c>
      <c r="I226" s="103" t="b">
        <v>0</v>
      </c>
      <c r="J226" s="103" t="b">
        <v>0</v>
      </c>
      <c r="K226" s="103" t="b">
        <v>0</v>
      </c>
      <c r="L226" s="103" t="b">
        <v>0</v>
      </c>
    </row>
    <row r="227" spans="1:12" ht="15">
      <c r="A227" s="105" t="s">
        <v>731</v>
      </c>
      <c r="B227" s="103" t="s">
        <v>398</v>
      </c>
      <c r="C227" s="103">
        <v>2</v>
      </c>
      <c r="D227" s="107">
        <v>0.0007023913228851108</v>
      </c>
      <c r="E227" s="107">
        <v>1.8538558790430733</v>
      </c>
      <c r="F227" s="103" t="s">
        <v>1012</v>
      </c>
      <c r="G227" s="103" t="b">
        <v>0</v>
      </c>
      <c r="H227" s="103" t="b">
        <v>0</v>
      </c>
      <c r="I227" s="103" t="b">
        <v>0</v>
      </c>
      <c r="J227" s="103" t="b">
        <v>0</v>
      </c>
      <c r="K227" s="103" t="b">
        <v>0</v>
      </c>
      <c r="L227" s="103" t="b">
        <v>0</v>
      </c>
    </row>
    <row r="228" spans="1:12" ht="15">
      <c r="A228" s="105" t="s">
        <v>398</v>
      </c>
      <c r="B228" s="103" t="s">
        <v>963</v>
      </c>
      <c r="C228" s="103">
        <v>2</v>
      </c>
      <c r="D228" s="107">
        <v>0.0007023913228851108</v>
      </c>
      <c r="E228" s="107">
        <v>2.018047914799047</v>
      </c>
      <c r="F228" s="103" t="s">
        <v>1012</v>
      </c>
      <c r="G228" s="103" t="b">
        <v>0</v>
      </c>
      <c r="H228" s="103" t="b">
        <v>0</v>
      </c>
      <c r="I228" s="103" t="b">
        <v>0</v>
      </c>
      <c r="J228" s="103" t="b">
        <v>0</v>
      </c>
      <c r="K228" s="103" t="b">
        <v>0</v>
      </c>
      <c r="L228" s="103" t="b">
        <v>0</v>
      </c>
    </row>
    <row r="229" spans="1:12" ht="15">
      <c r="A229" s="105" t="s">
        <v>963</v>
      </c>
      <c r="B229" s="103" t="s">
        <v>472</v>
      </c>
      <c r="C229" s="103">
        <v>2</v>
      </c>
      <c r="D229" s="107">
        <v>0.0007023913228851108</v>
      </c>
      <c r="E229" s="107">
        <v>2.6831596518740986</v>
      </c>
      <c r="F229" s="103" t="s">
        <v>1012</v>
      </c>
      <c r="G229" s="103" t="b">
        <v>0</v>
      </c>
      <c r="H229" s="103" t="b">
        <v>0</v>
      </c>
      <c r="I229" s="103" t="b">
        <v>0</v>
      </c>
      <c r="J229" s="103" t="b">
        <v>0</v>
      </c>
      <c r="K229" s="103" t="b">
        <v>0</v>
      </c>
      <c r="L229" s="103" t="b">
        <v>0</v>
      </c>
    </row>
    <row r="230" spans="1:12" ht="15">
      <c r="A230" s="105" t="s">
        <v>472</v>
      </c>
      <c r="B230" s="103" t="s">
        <v>399</v>
      </c>
      <c r="C230" s="103">
        <v>2</v>
      </c>
      <c r="D230" s="107">
        <v>0.0007023913228851108</v>
      </c>
      <c r="E230" s="107">
        <v>1.4278871467707923</v>
      </c>
      <c r="F230" s="103" t="s">
        <v>1012</v>
      </c>
      <c r="G230" s="103" t="b">
        <v>0</v>
      </c>
      <c r="H230" s="103" t="b">
        <v>0</v>
      </c>
      <c r="I230" s="103" t="b">
        <v>0</v>
      </c>
      <c r="J230" s="103" t="b">
        <v>0</v>
      </c>
      <c r="K230" s="103" t="b">
        <v>0</v>
      </c>
      <c r="L230" s="103" t="b">
        <v>0</v>
      </c>
    </row>
    <row r="231" spans="1:12" ht="15">
      <c r="A231" s="105" t="s">
        <v>618</v>
      </c>
      <c r="B231" s="103" t="s">
        <v>394</v>
      </c>
      <c r="C231" s="103">
        <v>2</v>
      </c>
      <c r="D231" s="107">
        <v>0.0007023913228851108</v>
      </c>
      <c r="E231" s="107">
        <v>1.2398966644154032</v>
      </c>
      <c r="F231" s="103" t="s">
        <v>1012</v>
      </c>
      <c r="G231" s="103" t="b">
        <v>0</v>
      </c>
      <c r="H231" s="103" t="b">
        <v>0</v>
      </c>
      <c r="I231" s="103" t="b">
        <v>0</v>
      </c>
      <c r="J231" s="103" t="b">
        <v>0</v>
      </c>
      <c r="K231" s="103" t="b">
        <v>0</v>
      </c>
      <c r="L231" s="103" t="b">
        <v>0</v>
      </c>
    </row>
    <row r="232" spans="1:12" ht="15">
      <c r="A232" s="105" t="s">
        <v>418</v>
      </c>
      <c r="B232" s="103" t="s">
        <v>964</v>
      </c>
      <c r="C232" s="103">
        <v>2</v>
      </c>
      <c r="D232" s="107">
        <v>0.0007023913228851108</v>
      </c>
      <c r="E232" s="107">
        <v>2.472306286559205</v>
      </c>
      <c r="F232" s="103" t="s">
        <v>1012</v>
      </c>
      <c r="G232" s="103" t="b">
        <v>0</v>
      </c>
      <c r="H232" s="103" t="b">
        <v>0</v>
      </c>
      <c r="I232" s="103" t="b">
        <v>0</v>
      </c>
      <c r="J232" s="103" t="b">
        <v>0</v>
      </c>
      <c r="K232" s="103" t="b">
        <v>0</v>
      </c>
      <c r="L232" s="103" t="b">
        <v>0</v>
      </c>
    </row>
    <row r="233" spans="1:12" ht="15">
      <c r="A233" s="105" t="s">
        <v>964</v>
      </c>
      <c r="B233" s="103" t="s">
        <v>585</v>
      </c>
      <c r="C233" s="103">
        <v>2</v>
      </c>
      <c r="D233" s="107">
        <v>0.0007023913228851108</v>
      </c>
      <c r="E233" s="107">
        <v>2.9841896475380794</v>
      </c>
      <c r="F233" s="103" t="s">
        <v>1012</v>
      </c>
      <c r="G233" s="103" t="b">
        <v>0</v>
      </c>
      <c r="H233" s="103" t="b">
        <v>0</v>
      </c>
      <c r="I233" s="103" t="b">
        <v>0</v>
      </c>
      <c r="J233" s="103" t="b">
        <v>0</v>
      </c>
      <c r="K233" s="103" t="b">
        <v>0</v>
      </c>
      <c r="L233" s="103" t="b">
        <v>0</v>
      </c>
    </row>
    <row r="234" spans="1:12" ht="15">
      <c r="A234" s="105" t="s">
        <v>585</v>
      </c>
      <c r="B234" s="103" t="s">
        <v>965</v>
      </c>
      <c r="C234" s="103">
        <v>2</v>
      </c>
      <c r="D234" s="107">
        <v>0.0007023913228851108</v>
      </c>
      <c r="E234" s="107">
        <v>2.9841896475380794</v>
      </c>
      <c r="F234" s="103" t="s">
        <v>1012</v>
      </c>
      <c r="G234" s="103" t="b">
        <v>0</v>
      </c>
      <c r="H234" s="103" t="b">
        <v>0</v>
      </c>
      <c r="I234" s="103" t="b">
        <v>0</v>
      </c>
      <c r="J234" s="103" t="b">
        <v>0</v>
      </c>
      <c r="K234" s="103" t="b">
        <v>0</v>
      </c>
      <c r="L234" s="103" t="b">
        <v>0</v>
      </c>
    </row>
    <row r="235" spans="1:12" ht="15">
      <c r="A235" s="105" t="s">
        <v>965</v>
      </c>
      <c r="B235" s="103" t="s">
        <v>966</v>
      </c>
      <c r="C235" s="103">
        <v>2</v>
      </c>
      <c r="D235" s="107">
        <v>0.0007023913228851108</v>
      </c>
      <c r="E235" s="107">
        <v>3.2852196432020606</v>
      </c>
      <c r="F235" s="103" t="s">
        <v>1012</v>
      </c>
      <c r="G235" s="103" t="b">
        <v>0</v>
      </c>
      <c r="H235" s="103" t="b">
        <v>0</v>
      </c>
      <c r="I235" s="103" t="b">
        <v>0</v>
      </c>
      <c r="J235" s="103" t="b">
        <v>0</v>
      </c>
      <c r="K235" s="103" t="b">
        <v>0</v>
      </c>
      <c r="L235" s="103" t="b">
        <v>0</v>
      </c>
    </row>
    <row r="236" spans="1:12" ht="15">
      <c r="A236" s="105" t="s">
        <v>966</v>
      </c>
      <c r="B236" s="103" t="s">
        <v>473</v>
      </c>
      <c r="C236" s="103">
        <v>2</v>
      </c>
      <c r="D236" s="107">
        <v>0.0007023913228851108</v>
      </c>
      <c r="E236" s="107">
        <v>2.6831596518740986</v>
      </c>
      <c r="F236" s="103" t="s">
        <v>1012</v>
      </c>
      <c r="G236" s="103" t="b">
        <v>0</v>
      </c>
      <c r="H236" s="103" t="b">
        <v>0</v>
      </c>
      <c r="I236" s="103" t="b">
        <v>0</v>
      </c>
      <c r="J236" s="103" t="b">
        <v>0</v>
      </c>
      <c r="K236" s="103" t="b">
        <v>0</v>
      </c>
      <c r="L236" s="103" t="b">
        <v>0</v>
      </c>
    </row>
    <row r="237" spans="1:12" ht="15">
      <c r="A237" s="105" t="s">
        <v>398</v>
      </c>
      <c r="B237" s="103" t="s">
        <v>967</v>
      </c>
      <c r="C237" s="103">
        <v>2</v>
      </c>
      <c r="D237" s="107">
        <v>0.0007023913228851108</v>
      </c>
      <c r="E237" s="107">
        <v>2.018047914799047</v>
      </c>
      <c r="F237" s="103" t="s">
        <v>1012</v>
      </c>
      <c r="G237" s="103" t="b">
        <v>0</v>
      </c>
      <c r="H237" s="103" t="b">
        <v>0</v>
      </c>
      <c r="I237" s="103" t="b">
        <v>0</v>
      </c>
      <c r="J237" s="103" t="b">
        <v>0</v>
      </c>
      <c r="K237" s="103" t="b">
        <v>0</v>
      </c>
      <c r="L237" s="103" t="b">
        <v>0</v>
      </c>
    </row>
    <row r="238" spans="1:12" ht="15">
      <c r="A238" s="105" t="s">
        <v>967</v>
      </c>
      <c r="B238" s="103" t="s">
        <v>398</v>
      </c>
      <c r="C238" s="103">
        <v>2</v>
      </c>
      <c r="D238" s="107">
        <v>0.0007023913228851108</v>
      </c>
      <c r="E238" s="107">
        <v>2.0299471380987546</v>
      </c>
      <c r="F238" s="103" t="s">
        <v>1012</v>
      </c>
      <c r="G238" s="103" t="b">
        <v>0</v>
      </c>
      <c r="H238" s="103" t="b">
        <v>0</v>
      </c>
      <c r="I238" s="103" t="b">
        <v>0</v>
      </c>
      <c r="J238" s="103" t="b">
        <v>0</v>
      </c>
      <c r="K238" s="103" t="b">
        <v>0</v>
      </c>
      <c r="L238" s="103" t="b">
        <v>0</v>
      </c>
    </row>
    <row r="239" spans="1:12" ht="15">
      <c r="A239" s="105" t="s">
        <v>398</v>
      </c>
      <c r="B239" s="103" t="s">
        <v>968</v>
      </c>
      <c r="C239" s="103">
        <v>2</v>
      </c>
      <c r="D239" s="107">
        <v>0.0007023913228851108</v>
      </c>
      <c r="E239" s="107">
        <v>2.018047914799047</v>
      </c>
      <c r="F239" s="103" t="s">
        <v>1012</v>
      </c>
      <c r="G239" s="103" t="b">
        <v>0</v>
      </c>
      <c r="H239" s="103" t="b">
        <v>0</v>
      </c>
      <c r="I239" s="103" t="b">
        <v>0</v>
      </c>
      <c r="J239" s="103" t="b">
        <v>0</v>
      </c>
      <c r="K239" s="103" t="b">
        <v>0</v>
      </c>
      <c r="L239" s="103" t="b">
        <v>0</v>
      </c>
    </row>
    <row r="240" spans="1:12" ht="15">
      <c r="A240" s="105" t="s">
        <v>968</v>
      </c>
      <c r="B240" s="103" t="s">
        <v>398</v>
      </c>
      <c r="C240" s="103">
        <v>2</v>
      </c>
      <c r="D240" s="107">
        <v>0.0007023913228851108</v>
      </c>
      <c r="E240" s="107">
        <v>2.0299471380987546</v>
      </c>
      <c r="F240" s="103" t="s">
        <v>1012</v>
      </c>
      <c r="G240" s="103" t="b">
        <v>0</v>
      </c>
      <c r="H240" s="103" t="b">
        <v>0</v>
      </c>
      <c r="I240" s="103" t="b">
        <v>0</v>
      </c>
      <c r="J240" s="103" t="b">
        <v>0</v>
      </c>
      <c r="K240" s="103" t="b">
        <v>0</v>
      </c>
      <c r="L240" s="103" t="b">
        <v>0</v>
      </c>
    </row>
    <row r="241" spans="1:12" ht="15">
      <c r="A241" s="105" t="s">
        <v>398</v>
      </c>
      <c r="B241" s="103" t="s">
        <v>969</v>
      </c>
      <c r="C241" s="103">
        <v>2</v>
      </c>
      <c r="D241" s="107">
        <v>0.0007023913228851108</v>
      </c>
      <c r="E241" s="107">
        <v>2.018047914799047</v>
      </c>
      <c r="F241" s="103" t="s">
        <v>1012</v>
      </c>
      <c r="G241" s="103" t="b">
        <v>0</v>
      </c>
      <c r="H241" s="103" t="b">
        <v>0</v>
      </c>
      <c r="I241" s="103" t="b">
        <v>0</v>
      </c>
      <c r="J241" s="103" t="b">
        <v>0</v>
      </c>
      <c r="K241" s="103" t="b">
        <v>0</v>
      </c>
      <c r="L241" s="103" t="b">
        <v>0</v>
      </c>
    </row>
    <row r="242" spans="1:12" ht="15">
      <c r="A242" s="105" t="s">
        <v>969</v>
      </c>
      <c r="B242" s="103" t="s">
        <v>398</v>
      </c>
      <c r="C242" s="103">
        <v>2</v>
      </c>
      <c r="D242" s="107">
        <v>0.0007023913228851108</v>
      </c>
      <c r="E242" s="107">
        <v>2.0299471380987546</v>
      </c>
      <c r="F242" s="103" t="s">
        <v>1012</v>
      </c>
      <c r="G242" s="103" t="b">
        <v>0</v>
      </c>
      <c r="H242" s="103" t="b">
        <v>0</v>
      </c>
      <c r="I242" s="103" t="b">
        <v>0</v>
      </c>
      <c r="J242" s="103" t="b">
        <v>0</v>
      </c>
      <c r="K242" s="103" t="b">
        <v>0</v>
      </c>
      <c r="L242" s="103" t="b">
        <v>0</v>
      </c>
    </row>
    <row r="243" spans="1:12" ht="15">
      <c r="A243" s="105" t="s">
        <v>398</v>
      </c>
      <c r="B243" s="103" t="s">
        <v>970</v>
      </c>
      <c r="C243" s="103">
        <v>2</v>
      </c>
      <c r="D243" s="107">
        <v>0.0007023913228851108</v>
      </c>
      <c r="E243" s="107">
        <v>2.018047914799047</v>
      </c>
      <c r="F243" s="103" t="s">
        <v>1012</v>
      </c>
      <c r="G243" s="103" t="b">
        <v>0</v>
      </c>
      <c r="H243" s="103" t="b">
        <v>0</v>
      </c>
      <c r="I243" s="103" t="b">
        <v>0</v>
      </c>
      <c r="J243" s="103" t="b">
        <v>0</v>
      </c>
      <c r="K243" s="103" t="b">
        <v>0</v>
      </c>
      <c r="L243" s="103" t="b">
        <v>0</v>
      </c>
    </row>
    <row r="244" spans="1:12" ht="15">
      <c r="A244" s="105" t="s">
        <v>970</v>
      </c>
      <c r="B244" s="103" t="s">
        <v>723</v>
      </c>
      <c r="C244" s="103">
        <v>2</v>
      </c>
      <c r="D244" s="107">
        <v>0.0007023913228851108</v>
      </c>
      <c r="E244" s="107">
        <v>3.1091283841463793</v>
      </c>
      <c r="F244" s="103" t="s">
        <v>1012</v>
      </c>
      <c r="G244" s="103" t="b">
        <v>0</v>
      </c>
      <c r="H244" s="103" t="b">
        <v>0</v>
      </c>
      <c r="I244" s="103" t="b">
        <v>0</v>
      </c>
      <c r="J244" s="103" t="b">
        <v>0</v>
      </c>
      <c r="K244" s="103" t="b">
        <v>0</v>
      </c>
      <c r="L244" s="103" t="b">
        <v>0</v>
      </c>
    </row>
    <row r="245" spans="1:12" ht="15">
      <c r="A245" s="105" t="s">
        <v>723</v>
      </c>
      <c r="B245" s="103" t="s">
        <v>586</v>
      </c>
      <c r="C245" s="103">
        <v>2</v>
      </c>
      <c r="D245" s="107">
        <v>0.0007023913228851108</v>
      </c>
      <c r="E245" s="107">
        <v>2.8080983884823985</v>
      </c>
      <c r="F245" s="103" t="s">
        <v>1012</v>
      </c>
      <c r="G245" s="103" t="b">
        <v>0</v>
      </c>
      <c r="H245" s="103" t="b">
        <v>0</v>
      </c>
      <c r="I245" s="103" t="b">
        <v>0</v>
      </c>
      <c r="J245" s="103" t="b">
        <v>0</v>
      </c>
      <c r="K245" s="103" t="b">
        <v>0</v>
      </c>
      <c r="L245" s="103" t="b">
        <v>0</v>
      </c>
    </row>
    <row r="246" spans="1:12" ht="15">
      <c r="A246" s="105" t="s">
        <v>586</v>
      </c>
      <c r="B246" s="103" t="s">
        <v>669</v>
      </c>
      <c r="C246" s="103">
        <v>2</v>
      </c>
      <c r="D246" s="107">
        <v>0.0007023913228851108</v>
      </c>
      <c r="E246" s="107">
        <v>2.8080983884823985</v>
      </c>
      <c r="F246" s="103" t="s">
        <v>1012</v>
      </c>
      <c r="G246" s="103" t="b">
        <v>0</v>
      </c>
      <c r="H246" s="103" t="b">
        <v>0</v>
      </c>
      <c r="I246" s="103" t="b">
        <v>0</v>
      </c>
      <c r="J246" s="103" t="b">
        <v>0</v>
      </c>
      <c r="K246" s="103" t="b">
        <v>0</v>
      </c>
      <c r="L246" s="103" t="b">
        <v>0</v>
      </c>
    </row>
    <row r="247" spans="1:12" ht="15">
      <c r="A247" s="105" t="s">
        <v>669</v>
      </c>
      <c r="B247" s="103" t="s">
        <v>471</v>
      </c>
      <c r="C247" s="103">
        <v>2</v>
      </c>
      <c r="D247" s="107">
        <v>0.0007023913228851108</v>
      </c>
      <c r="E247" s="107">
        <v>2.507068392818417</v>
      </c>
      <c r="F247" s="103" t="s">
        <v>1012</v>
      </c>
      <c r="G247" s="103" t="b">
        <v>0</v>
      </c>
      <c r="H247" s="103" t="b">
        <v>0</v>
      </c>
      <c r="I247" s="103" t="b">
        <v>0</v>
      </c>
      <c r="J247" s="103" t="b">
        <v>0</v>
      </c>
      <c r="K247" s="103" t="b">
        <v>0</v>
      </c>
      <c r="L247" s="103" t="b">
        <v>0</v>
      </c>
    </row>
    <row r="248" spans="1:12" ht="15">
      <c r="A248" s="105" t="s">
        <v>395</v>
      </c>
      <c r="B248" s="103" t="s">
        <v>971</v>
      </c>
      <c r="C248" s="103">
        <v>2</v>
      </c>
      <c r="D248" s="107">
        <v>0.0007023913228851108</v>
      </c>
      <c r="E248" s="107">
        <v>1.7289171424347733</v>
      </c>
      <c r="F248" s="103" t="s">
        <v>1012</v>
      </c>
      <c r="G248" s="103" t="b">
        <v>0</v>
      </c>
      <c r="H248" s="103" t="b">
        <v>0</v>
      </c>
      <c r="I248" s="103" t="b">
        <v>0</v>
      </c>
      <c r="J248" s="103" t="b">
        <v>0</v>
      </c>
      <c r="K248" s="103" t="b">
        <v>0</v>
      </c>
      <c r="L248" s="103" t="b">
        <v>0</v>
      </c>
    </row>
    <row r="249" spans="1:12" ht="15">
      <c r="A249" s="105" t="s">
        <v>971</v>
      </c>
      <c r="B249" s="103" t="s">
        <v>492</v>
      </c>
      <c r="C249" s="103">
        <v>2</v>
      </c>
      <c r="D249" s="107">
        <v>0.0007023913228851108</v>
      </c>
      <c r="E249" s="107">
        <v>2.741151598851785</v>
      </c>
      <c r="F249" s="103" t="s">
        <v>1012</v>
      </c>
      <c r="G249" s="103" t="b">
        <v>0</v>
      </c>
      <c r="H249" s="103" t="b">
        <v>0</v>
      </c>
      <c r="I249" s="103" t="b">
        <v>0</v>
      </c>
      <c r="J249" s="103" t="b">
        <v>0</v>
      </c>
      <c r="K249" s="103" t="b">
        <v>0</v>
      </c>
      <c r="L249" s="103" t="b">
        <v>0</v>
      </c>
    </row>
    <row r="250" spans="1:12" ht="15">
      <c r="A250" s="105" t="s">
        <v>492</v>
      </c>
      <c r="B250" s="103" t="s">
        <v>410</v>
      </c>
      <c r="C250" s="103">
        <v>2</v>
      </c>
      <c r="D250" s="107">
        <v>0.0007023913228851108</v>
      </c>
      <c r="E250" s="107">
        <v>1.8960535588375282</v>
      </c>
      <c r="F250" s="103" t="s">
        <v>1012</v>
      </c>
      <c r="G250" s="103" t="b">
        <v>0</v>
      </c>
      <c r="H250" s="103" t="b">
        <v>0</v>
      </c>
      <c r="I250" s="103" t="b">
        <v>0</v>
      </c>
      <c r="J250" s="103" t="b">
        <v>0</v>
      </c>
      <c r="K250" s="103" t="b">
        <v>0</v>
      </c>
      <c r="L250" s="103" t="b">
        <v>0</v>
      </c>
    </row>
    <row r="251" spans="1:12" ht="15">
      <c r="A251" s="105" t="s">
        <v>618</v>
      </c>
      <c r="B251" s="103" t="s">
        <v>604</v>
      </c>
      <c r="C251" s="103">
        <v>2</v>
      </c>
      <c r="D251" s="107">
        <v>0.0007023913228851108</v>
      </c>
      <c r="E251" s="107">
        <v>2.6831596518740986</v>
      </c>
      <c r="F251" s="103" t="s">
        <v>1012</v>
      </c>
      <c r="G251" s="103" t="b">
        <v>0</v>
      </c>
      <c r="H251" s="103" t="b">
        <v>0</v>
      </c>
      <c r="I251" s="103" t="b">
        <v>0</v>
      </c>
      <c r="J251" s="103" t="b">
        <v>0</v>
      </c>
      <c r="K251" s="103" t="b">
        <v>0</v>
      </c>
      <c r="L251" s="103" t="b">
        <v>0</v>
      </c>
    </row>
    <row r="252" spans="1:12" ht="15">
      <c r="A252" s="105" t="s">
        <v>604</v>
      </c>
      <c r="B252" s="103" t="s">
        <v>582</v>
      </c>
      <c r="C252" s="103">
        <v>2</v>
      </c>
      <c r="D252" s="107">
        <v>0.0007023913228851108</v>
      </c>
      <c r="E252" s="107">
        <v>2.6831596518740986</v>
      </c>
      <c r="F252" s="103" t="s">
        <v>1012</v>
      </c>
      <c r="G252" s="103" t="b">
        <v>0</v>
      </c>
      <c r="H252" s="103" t="b">
        <v>0</v>
      </c>
      <c r="I252" s="103" t="b">
        <v>0</v>
      </c>
      <c r="J252" s="103" t="b">
        <v>0</v>
      </c>
      <c r="K252" s="103" t="b">
        <v>0</v>
      </c>
      <c r="L252" s="103" t="b">
        <v>0</v>
      </c>
    </row>
    <row r="253" spans="1:12" ht="15">
      <c r="A253" s="105" t="s">
        <v>582</v>
      </c>
      <c r="B253" s="103" t="s">
        <v>549</v>
      </c>
      <c r="C253" s="103">
        <v>2</v>
      </c>
      <c r="D253" s="107">
        <v>0.0007023913228851108</v>
      </c>
      <c r="E253" s="107">
        <v>2.586249638866042</v>
      </c>
      <c r="F253" s="103" t="s">
        <v>1012</v>
      </c>
      <c r="G253" s="103" t="b">
        <v>0</v>
      </c>
      <c r="H253" s="103" t="b">
        <v>0</v>
      </c>
      <c r="I253" s="103" t="b">
        <v>0</v>
      </c>
      <c r="J253" s="103" t="b">
        <v>0</v>
      </c>
      <c r="K253" s="103" t="b">
        <v>0</v>
      </c>
      <c r="L253" s="103" t="b">
        <v>0</v>
      </c>
    </row>
    <row r="254" spans="1:12" ht="15">
      <c r="A254" s="105" t="s">
        <v>732</v>
      </c>
      <c r="B254" s="103" t="s">
        <v>972</v>
      </c>
      <c r="C254" s="103">
        <v>2</v>
      </c>
      <c r="D254" s="107">
        <v>0.0007023913228851108</v>
      </c>
      <c r="E254" s="107">
        <v>3.1091283841463793</v>
      </c>
      <c r="F254" s="103" t="s">
        <v>1012</v>
      </c>
      <c r="G254" s="103" t="b">
        <v>0</v>
      </c>
      <c r="H254" s="103" t="b">
        <v>0</v>
      </c>
      <c r="I254" s="103" t="b">
        <v>0</v>
      </c>
      <c r="J254" s="103" t="b">
        <v>0</v>
      </c>
      <c r="K254" s="103" t="b">
        <v>0</v>
      </c>
      <c r="L254" s="103" t="b">
        <v>0</v>
      </c>
    </row>
    <row r="255" spans="1:12" ht="15">
      <c r="A255" s="105" t="s">
        <v>972</v>
      </c>
      <c r="B255" s="103" t="s">
        <v>722</v>
      </c>
      <c r="C255" s="103">
        <v>2</v>
      </c>
      <c r="D255" s="107">
        <v>0.0007023913228851108</v>
      </c>
      <c r="E255" s="107">
        <v>3.1091283841463793</v>
      </c>
      <c r="F255" s="103" t="s">
        <v>1012</v>
      </c>
      <c r="G255" s="103" t="b">
        <v>0</v>
      </c>
      <c r="H255" s="103" t="b">
        <v>0</v>
      </c>
      <c r="I255" s="103" t="b">
        <v>0</v>
      </c>
      <c r="J255" s="103" t="b">
        <v>0</v>
      </c>
      <c r="K255" s="103" t="b">
        <v>0</v>
      </c>
      <c r="L255" s="103" t="b">
        <v>0</v>
      </c>
    </row>
    <row r="256" spans="1:12" ht="15">
      <c r="A256" s="105" t="s">
        <v>722</v>
      </c>
      <c r="B256" s="103" t="s">
        <v>412</v>
      </c>
      <c r="C256" s="103">
        <v>2</v>
      </c>
      <c r="D256" s="107">
        <v>0.0007023913228851108</v>
      </c>
      <c r="E256" s="107">
        <v>2.1797094584320864</v>
      </c>
      <c r="F256" s="103" t="s">
        <v>1012</v>
      </c>
      <c r="G256" s="103" t="b">
        <v>0</v>
      </c>
      <c r="H256" s="103" t="b">
        <v>0</v>
      </c>
      <c r="I256" s="103" t="b">
        <v>0</v>
      </c>
      <c r="J256" s="103" t="b">
        <v>0</v>
      </c>
      <c r="K256" s="103" t="b">
        <v>0</v>
      </c>
      <c r="L256" s="103" t="b">
        <v>0</v>
      </c>
    </row>
    <row r="257" spans="1:12" ht="15">
      <c r="A257" s="105" t="s">
        <v>659</v>
      </c>
      <c r="B257" s="103" t="s">
        <v>534</v>
      </c>
      <c r="C257" s="103">
        <v>2</v>
      </c>
      <c r="D257" s="107">
        <v>0.0007023913228851108</v>
      </c>
      <c r="E257" s="107">
        <v>2.7111883754743418</v>
      </c>
      <c r="F257" s="103" t="s">
        <v>1012</v>
      </c>
      <c r="G257" s="103" t="b">
        <v>0</v>
      </c>
      <c r="H257" s="103" t="b">
        <v>0</v>
      </c>
      <c r="I257" s="103" t="b">
        <v>0</v>
      </c>
      <c r="J257" s="103" t="b">
        <v>0</v>
      </c>
      <c r="K257" s="103" t="b">
        <v>0</v>
      </c>
      <c r="L257" s="103" t="b">
        <v>0</v>
      </c>
    </row>
    <row r="258" spans="1:12" ht="15">
      <c r="A258" s="105" t="s">
        <v>534</v>
      </c>
      <c r="B258" s="103" t="s">
        <v>454</v>
      </c>
      <c r="C258" s="103">
        <v>2</v>
      </c>
      <c r="D258" s="107">
        <v>0.0007023913228851108</v>
      </c>
      <c r="E258" s="107">
        <v>2.2852196432020606</v>
      </c>
      <c r="F258" s="103" t="s">
        <v>1012</v>
      </c>
      <c r="G258" s="103" t="b">
        <v>0</v>
      </c>
      <c r="H258" s="103" t="b">
        <v>0</v>
      </c>
      <c r="I258" s="103" t="b">
        <v>0</v>
      </c>
      <c r="J258" s="103" t="b">
        <v>0</v>
      </c>
      <c r="K258" s="103" t="b">
        <v>0</v>
      </c>
      <c r="L258" s="103" t="b">
        <v>0</v>
      </c>
    </row>
    <row r="259" spans="1:12" ht="15">
      <c r="A259" s="105" t="s">
        <v>454</v>
      </c>
      <c r="B259" s="103" t="s">
        <v>394</v>
      </c>
      <c r="C259" s="103">
        <v>2</v>
      </c>
      <c r="D259" s="107">
        <v>0.0007023913228851108</v>
      </c>
      <c r="E259" s="107">
        <v>0.8877141463040408</v>
      </c>
      <c r="F259" s="103" t="s">
        <v>1012</v>
      </c>
      <c r="G259" s="103" t="b">
        <v>0</v>
      </c>
      <c r="H259" s="103" t="b">
        <v>0</v>
      </c>
      <c r="I259" s="103" t="b">
        <v>0</v>
      </c>
      <c r="J259" s="103" t="b">
        <v>0</v>
      </c>
      <c r="K259" s="103" t="b">
        <v>0</v>
      </c>
      <c r="L259" s="103" t="b">
        <v>0</v>
      </c>
    </row>
    <row r="260" spans="1:12" ht="15">
      <c r="A260" s="105" t="s">
        <v>394</v>
      </c>
      <c r="B260" s="103" t="s">
        <v>660</v>
      </c>
      <c r="C260" s="103">
        <v>2</v>
      </c>
      <c r="D260" s="107">
        <v>0.0007023913228851108</v>
      </c>
      <c r="E260" s="107">
        <v>1.3687656946521356</v>
      </c>
      <c r="F260" s="103" t="s">
        <v>1012</v>
      </c>
      <c r="G260" s="103" t="b">
        <v>0</v>
      </c>
      <c r="H260" s="103" t="b">
        <v>0</v>
      </c>
      <c r="I260" s="103" t="b">
        <v>0</v>
      </c>
      <c r="J260" s="103" t="b">
        <v>0</v>
      </c>
      <c r="K260" s="103" t="b">
        <v>0</v>
      </c>
      <c r="L260" s="103" t="b">
        <v>0</v>
      </c>
    </row>
    <row r="261" spans="1:12" ht="15">
      <c r="A261" s="105" t="s">
        <v>660</v>
      </c>
      <c r="B261" s="103" t="s">
        <v>509</v>
      </c>
      <c r="C261" s="103">
        <v>2</v>
      </c>
      <c r="D261" s="107">
        <v>0.0007023913228851108</v>
      </c>
      <c r="E261" s="107">
        <v>2.6320071294267167</v>
      </c>
      <c r="F261" s="103" t="s">
        <v>1012</v>
      </c>
      <c r="G261" s="103" t="b">
        <v>0</v>
      </c>
      <c r="H261" s="103" t="b">
        <v>0</v>
      </c>
      <c r="I261" s="103" t="b">
        <v>0</v>
      </c>
      <c r="J261" s="103" t="b">
        <v>0</v>
      </c>
      <c r="K261" s="103" t="b">
        <v>1</v>
      </c>
      <c r="L261" s="103" t="b">
        <v>0</v>
      </c>
    </row>
    <row r="262" spans="1:12" ht="15">
      <c r="A262" s="105" t="s">
        <v>394</v>
      </c>
      <c r="B262" s="103" t="s">
        <v>973</v>
      </c>
      <c r="C262" s="103">
        <v>2</v>
      </c>
      <c r="D262" s="107">
        <v>0.0007023913228851108</v>
      </c>
      <c r="E262" s="107">
        <v>1.5448569537078167</v>
      </c>
      <c r="F262" s="103" t="s">
        <v>1012</v>
      </c>
      <c r="G262" s="103" t="b">
        <v>0</v>
      </c>
      <c r="H262" s="103" t="b">
        <v>0</v>
      </c>
      <c r="I262" s="103" t="b">
        <v>0</v>
      </c>
      <c r="J262" s="103" t="b">
        <v>0</v>
      </c>
      <c r="K262" s="103" t="b">
        <v>0</v>
      </c>
      <c r="L262" s="103" t="b">
        <v>0</v>
      </c>
    </row>
    <row r="263" spans="1:12" ht="15">
      <c r="A263" s="105" t="s">
        <v>973</v>
      </c>
      <c r="B263" s="103" t="s">
        <v>554</v>
      </c>
      <c r="C263" s="103">
        <v>2</v>
      </c>
      <c r="D263" s="107">
        <v>0.0007023913228851108</v>
      </c>
      <c r="E263" s="107">
        <v>2.887279634530023</v>
      </c>
      <c r="F263" s="103" t="s">
        <v>1012</v>
      </c>
      <c r="G263" s="103" t="b">
        <v>0</v>
      </c>
      <c r="H263" s="103" t="b">
        <v>0</v>
      </c>
      <c r="I263" s="103" t="b">
        <v>0</v>
      </c>
      <c r="J263" s="103" t="b">
        <v>0</v>
      </c>
      <c r="K263" s="103" t="b">
        <v>0</v>
      </c>
      <c r="L263" s="103" t="b">
        <v>0</v>
      </c>
    </row>
    <row r="264" spans="1:12" ht="15">
      <c r="A264" s="105" t="s">
        <v>554</v>
      </c>
      <c r="B264" s="103" t="s">
        <v>974</v>
      </c>
      <c r="C264" s="103">
        <v>2</v>
      </c>
      <c r="D264" s="107">
        <v>0.0007023913228851108</v>
      </c>
      <c r="E264" s="107">
        <v>2.887279634530023</v>
      </c>
      <c r="F264" s="103" t="s">
        <v>1012</v>
      </c>
      <c r="G264" s="103" t="b">
        <v>0</v>
      </c>
      <c r="H264" s="103" t="b">
        <v>0</v>
      </c>
      <c r="I264" s="103" t="b">
        <v>0</v>
      </c>
      <c r="J264" s="103" t="b">
        <v>1</v>
      </c>
      <c r="K264" s="103" t="b">
        <v>0</v>
      </c>
      <c r="L264" s="103" t="b">
        <v>0</v>
      </c>
    </row>
    <row r="265" spans="1:12" ht="15">
      <c r="A265" s="105" t="s">
        <v>974</v>
      </c>
      <c r="B265" s="103" t="s">
        <v>975</v>
      </c>
      <c r="C265" s="103">
        <v>2</v>
      </c>
      <c r="D265" s="107">
        <v>0.0007023913228851108</v>
      </c>
      <c r="E265" s="107">
        <v>3.2852196432020606</v>
      </c>
      <c r="F265" s="103" t="s">
        <v>1012</v>
      </c>
      <c r="G265" s="103" t="b">
        <v>1</v>
      </c>
      <c r="H265" s="103" t="b">
        <v>0</v>
      </c>
      <c r="I265" s="103" t="b">
        <v>0</v>
      </c>
      <c r="J265" s="103" t="b">
        <v>0</v>
      </c>
      <c r="K265" s="103" t="b">
        <v>0</v>
      </c>
      <c r="L265" s="103" t="b">
        <v>0</v>
      </c>
    </row>
    <row r="266" spans="1:12" ht="15">
      <c r="A266" s="105" t="s">
        <v>975</v>
      </c>
      <c r="B266" s="103" t="s">
        <v>396</v>
      </c>
      <c r="C266" s="103">
        <v>2</v>
      </c>
      <c r="D266" s="107">
        <v>0.0007023913228851108</v>
      </c>
      <c r="E266" s="107">
        <v>1.9141517809303243</v>
      </c>
      <c r="F266" s="103" t="s">
        <v>1012</v>
      </c>
      <c r="G266" s="103" t="b">
        <v>0</v>
      </c>
      <c r="H266" s="103" t="b">
        <v>0</v>
      </c>
      <c r="I266" s="103" t="b">
        <v>0</v>
      </c>
      <c r="J266" s="103" t="b">
        <v>0</v>
      </c>
      <c r="K266" s="103" t="b">
        <v>0</v>
      </c>
      <c r="L266" s="103" t="b">
        <v>0</v>
      </c>
    </row>
    <row r="267" spans="1:12" ht="15">
      <c r="A267" s="105" t="s">
        <v>518</v>
      </c>
      <c r="B267" s="103" t="s">
        <v>639</v>
      </c>
      <c r="C267" s="103">
        <v>2</v>
      </c>
      <c r="D267" s="107">
        <v>0.0007023913228851108</v>
      </c>
      <c r="E267" s="107">
        <v>2.6320071294267167</v>
      </c>
      <c r="F267" s="103" t="s">
        <v>1012</v>
      </c>
      <c r="G267" s="103" t="b">
        <v>0</v>
      </c>
      <c r="H267" s="103" t="b">
        <v>0</v>
      </c>
      <c r="I267" s="103" t="b">
        <v>0</v>
      </c>
      <c r="J267" s="103" t="b">
        <v>0</v>
      </c>
      <c r="K267" s="103" t="b">
        <v>0</v>
      </c>
      <c r="L267" s="103" t="b">
        <v>0</v>
      </c>
    </row>
    <row r="268" spans="1:12" ht="15">
      <c r="A268" s="105" t="s">
        <v>639</v>
      </c>
      <c r="B268" s="103" t="s">
        <v>720</v>
      </c>
      <c r="C268" s="103">
        <v>2</v>
      </c>
      <c r="D268" s="107">
        <v>0.0007023913228851108</v>
      </c>
      <c r="E268" s="107">
        <v>2.933037125090698</v>
      </c>
      <c r="F268" s="103" t="s">
        <v>1012</v>
      </c>
      <c r="G268" s="103" t="b">
        <v>0</v>
      </c>
      <c r="H268" s="103" t="b">
        <v>0</v>
      </c>
      <c r="I268" s="103" t="b">
        <v>0</v>
      </c>
      <c r="J268" s="103" t="b">
        <v>0</v>
      </c>
      <c r="K268" s="103" t="b">
        <v>0</v>
      </c>
      <c r="L268" s="103" t="b">
        <v>0</v>
      </c>
    </row>
    <row r="269" spans="1:12" ht="15">
      <c r="A269" s="105" t="s">
        <v>720</v>
      </c>
      <c r="B269" s="103" t="s">
        <v>455</v>
      </c>
      <c r="C269" s="103">
        <v>2</v>
      </c>
      <c r="D269" s="107">
        <v>0.0007023913228851108</v>
      </c>
      <c r="E269" s="107">
        <v>2.4559158703710358</v>
      </c>
      <c r="F269" s="103" t="s">
        <v>1012</v>
      </c>
      <c r="G269" s="103" t="b">
        <v>0</v>
      </c>
      <c r="H269" s="103" t="b">
        <v>0</v>
      </c>
      <c r="I269" s="103" t="b">
        <v>0</v>
      </c>
      <c r="J269" s="103" t="b">
        <v>0</v>
      </c>
      <c r="K269" s="103" t="b">
        <v>0</v>
      </c>
      <c r="L269" s="103" t="b">
        <v>0</v>
      </c>
    </row>
    <row r="270" spans="1:12" ht="15">
      <c r="A270" s="105" t="s">
        <v>455</v>
      </c>
      <c r="B270" s="103" t="s">
        <v>976</v>
      </c>
      <c r="C270" s="103">
        <v>2</v>
      </c>
      <c r="D270" s="107">
        <v>0.0007023913228851108</v>
      </c>
      <c r="E270" s="107">
        <v>2.632007129426717</v>
      </c>
      <c r="F270" s="103" t="s">
        <v>1012</v>
      </c>
      <c r="G270" s="103" t="b">
        <v>0</v>
      </c>
      <c r="H270" s="103" t="b">
        <v>0</v>
      </c>
      <c r="I270" s="103" t="b">
        <v>0</v>
      </c>
      <c r="J270" s="103" t="b">
        <v>0</v>
      </c>
      <c r="K270" s="103" t="b">
        <v>0</v>
      </c>
      <c r="L270" s="103" t="b">
        <v>0</v>
      </c>
    </row>
    <row r="271" spans="1:12" ht="15">
      <c r="A271" s="105" t="s">
        <v>976</v>
      </c>
      <c r="B271" s="103" t="s">
        <v>977</v>
      </c>
      <c r="C271" s="103">
        <v>2</v>
      </c>
      <c r="D271" s="107">
        <v>0.0007023913228851108</v>
      </c>
      <c r="E271" s="107">
        <v>3.2852196432020606</v>
      </c>
      <c r="F271" s="103" t="s">
        <v>1012</v>
      </c>
      <c r="G271" s="103" t="b">
        <v>0</v>
      </c>
      <c r="H271" s="103" t="b">
        <v>0</v>
      </c>
      <c r="I271" s="103" t="b">
        <v>0</v>
      </c>
      <c r="J271" s="103" t="b">
        <v>0</v>
      </c>
      <c r="K271" s="103" t="b">
        <v>0</v>
      </c>
      <c r="L271" s="103" t="b">
        <v>0</v>
      </c>
    </row>
    <row r="272" spans="1:12" ht="15">
      <c r="A272" s="105" t="s">
        <v>977</v>
      </c>
      <c r="B272" s="103" t="s">
        <v>978</v>
      </c>
      <c r="C272" s="103">
        <v>2</v>
      </c>
      <c r="D272" s="107">
        <v>0.0007023913228851108</v>
      </c>
      <c r="E272" s="107">
        <v>3.2852196432020606</v>
      </c>
      <c r="F272" s="103" t="s">
        <v>1012</v>
      </c>
      <c r="G272" s="103" t="b">
        <v>0</v>
      </c>
      <c r="H272" s="103" t="b">
        <v>0</v>
      </c>
      <c r="I272" s="103" t="b">
        <v>0</v>
      </c>
      <c r="J272" s="103" t="b">
        <v>0</v>
      </c>
      <c r="K272" s="103" t="b">
        <v>0</v>
      </c>
      <c r="L272" s="103" t="b">
        <v>0</v>
      </c>
    </row>
    <row r="273" spans="1:12" ht="15">
      <c r="A273" s="105" t="s">
        <v>978</v>
      </c>
      <c r="B273" s="103" t="s">
        <v>428</v>
      </c>
      <c r="C273" s="103">
        <v>2</v>
      </c>
      <c r="D273" s="107">
        <v>0.0007023913228851108</v>
      </c>
      <c r="E273" s="107">
        <v>2.544856953707817</v>
      </c>
      <c r="F273" s="103" t="s">
        <v>1012</v>
      </c>
      <c r="G273" s="103" t="b">
        <v>0</v>
      </c>
      <c r="H273" s="103" t="b">
        <v>0</v>
      </c>
      <c r="I273" s="103" t="b">
        <v>0</v>
      </c>
      <c r="J273" s="103" t="b">
        <v>0</v>
      </c>
      <c r="K273" s="103" t="b">
        <v>0</v>
      </c>
      <c r="L273" s="103" t="b">
        <v>0</v>
      </c>
    </row>
    <row r="274" spans="1:12" ht="15">
      <c r="A274" s="105" t="s">
        <v>428</v>
      </c>
      <c r="B274" s="103" t="s">
        <v>979</v>
      </c>
      <c r="C274" s="103">
        <v>2</v>
      </c>
      <c r="D274" s="107">
        <v>0.0007023913228851108</v>
      </c>
      <c r="E274" s="107">
        <v>2.544856953707817</v>
      </c>
      <c r="F274" s="103" t="s">
        <v>1012</v>
      </c>
      <c r="G274" s="103" t="b">
        <v>0</v>
      </c>
      <c r="H274" s="103" t="b">
        <v>0</v>
      </c>
      <c r="I274" s="103" t="b">
        <v>0</v>
      </c>
      <c r="J274" s="103" t="b">
        <v>1</v>
      </c>
      <c r="K274" s="103" t="b">
        <v>0</v>
      </c>
      <c r="L274" s="103" t="b">
        <v>0</v>
      </c>
    </row>
    <row r="275" spans="1:12" ht="15">
      <c r="A275" s="105" t="s">
        <v>979</v>
      </c>
      <c r="B275" s="103" t="s">
        <v>980</v>
      </c>
      <c r="C275" s="103">
        <v>2</v>
      </c>
      <c r="D275" s="107">
        <v>0.0007023913228851108</v>
      </c>
      <c r="E275" s="107">
        <v>3.2852196432020606</v>
      </c>
      <c r="F275" s="103" t="s">
        <v>1012</v>
      </c>
      <c r="G275" s="103" t="b">
        <v>1</v>
      </c>
      <c r="H275" s="103" t="b">
        <v>0</v>
      </c>
      <c r="I275" s="103" t="b">
        <v>0</v>
      </c>
      <c r="J275" s="103" t="b">
        <v>0</v>
      </c>
      <c r="K275" s="103" t="b">
        <v>0</v>
      </c>
      <c r="L275" s="103" t="b">
        <v>0</v>
      </c>
    </row>
    <row r="276" spans="1:12" ht="15">
      <c r="A276" s="105" t="s">
        <v>980</v>
      </c>
      <c r="B276" s="103" t="s">
        <v>981</v>
      </c>
      <c r="C276" s="103">
        <v>2</v>
      </c>
      <c r="D276" s="107">
        <v>0.0007023913228851108</v>
      </c>
      <c r="E276" s="107">
        <v>3.2852196432020606</v>
      </c>
      <c r="F276" s="103" t="s">
        <v>1012</v>
      </c>
      <c r="G276" s="103" t="b">
        <v>0</v>
      </c>
      <c r="H276" s="103" t="b">
        <v>0</v>
      </c>
      <c r="I276" s="103" t="b">
        <v>0</v>
      </c>
      <c r="J276" s="103" t="b">
        <v>0</v>
      </c>
      <c r="K276" s="103" t="b">
        <v>1</v>
      </c>
      <c r="L276" s="103" t="b">
        <v>0</v>
      </c>
    </row>
    <row r="277" spans="1:12" ht="15">
      <c r="A277" s="105" t="s">
        <v>981</v>
      </c>
      <c r="B277" s="103" t="s">
        <v>567</v>
      </c>
      <c r="C277" s="103">
        <v>2</v>
      </c>
      <c r="D277" s="107">
        <v>0.0007023913228851108</v>
      </c>
      <c r="E277" s="107">
        <v>2.9841896475380794</v>
      </c>
      <c r="F277" s="103" t="s">
        <v>1012</v>
      </c>
      <c r="G277" s="103" t="b">
        <v>0</v>
      </c>
      <c r="H277" s="103" t="b">
        <v>1</v>
      </c>
      <c r="I277" s="103" t="b">
        <v>0</v>
      </c>
      <c r="J277" s="103" t="b">
        <v>0</v>
      </c>
      <c r="K277" s="103" t="b">
        <v>0</v>
      </c>
      <c r="L277" s="103" t="b">
        <v>0</v>
      </c>
    </row>
    <row r="278" spans="1:12" ht="15">
      <c r="A278" s="105" t="s">
        <v>567</v>
      </c>
      <c r="B278" s="103" t="s">
        <v>982</v>
      </c>
      <c r="C278" s="103">
        <v>2</v>
      </c>
      <c r="D278" s="107">
        <v>0.0007023913228851108</v>
      </c>
      <c r="E278" s="107">
        <v>2.9841896475380794</v>
      </c>
      <c r="F278" s="103" t="s">
        <v>1012</v>
      </c>
      <c r="G278" s="103" t="b">
        <v>0</v>
      </c>
      <c r="H278" s="103" t="b">
        <v>0</v>
      </c>
      <c r="I278" s="103" t="b">
        <v>0</v>
      </c>
      <c r="J278" s="103" t="b">
        <v>0</v>
      </c>
      <c r="K278" s="103" t="b">
        <v>0</v>
      </c>
      <c r="L278" s="103" t="b">
        <v>0</v>
      </c>
    </row>
    <row r="279" spans="1:12" ht="15">
      <c r="A279" s="105" t="s">
        <v>982</v>
      </c>
      <c r="B279" s="103" t="s">
        <v>619</v>
      </c>
      <c r="C279" s="103">
        <v>2</v>
      </c>
      <c r="D279" s="107">
        <v>0.0007023913228851108</v>
      </c>
      <c r="E279" s="107">
        <v>2.9841896475380794</v>
      </c>
      <c r="F279" s="103" t="s">
        <v>1012</v>
      </c>
      <c r="G279" s="103" t="b">
        <v>0</v>
      </c>
      <c r="H279" s="103" t="b">
        <v>0</v>
      </c>
      <c r="I279" s="103" t="b">
        <v>0</v>
      </c>
      <c r="J279" s="103" t="b">
        <v>0</v>
      </c>
      <c r="K279" s="103" t="b">
        <v>0</v>
      </c>
      <c r="L279" s="103" t="b">
        <v>0</v>
      </c>
    </row>
    <row r="280" spans="1:12" ht="15">
      <c r="A280" s="105" t="s">
        <v>619</v>
      </c>
      <c r="B280" s="103" t="s">
        <v>983</v>
      </c>
      <c r="C280" s="103">
        <v>2</v>
      </c>
      <c r="D280" s="107">
        <v>0.0007023913228851108</v>
      </c>
      <c r="E280" s="107">
        <v>2.9841896475380794</v>
      </c>
      <c r="F280" s="103" t="s">
        <v>1012</v>
      </c>
      <c r="G280" s="103" t="b">
        <v>0</v>
      </c>
      <c r="H280" s="103" t="b">
        <v>0</v>
      </c>
      <c r="I280" s="103" t="b">
        <v>0</v>
      </c>
      <c r="J280" s="103" t="b">
        <v>0</v>
      </c>
      <c r="K280" s="103" t="b">
        <v>0</v>
      </c>
      <c r="L280" s="103" t="b">
        <v>0</v>
      </c>
    </row>
    <row r="281" spans="1:12" ht="15">
      <c r="A281" s="105" t="s">
        <v>983</v>
      </c>
      <c r="B281" s="103" t="s">
        <v>447</v>
      </c>
      <c r="C281" s="103">
        <v>2</v>
      </c>
      <c r="D281" s="107">
        <v>0.0007023913228851108</v>
      </c>
      <c r="E281" s="107">
        <v>2.632007129426717</v>
      </c>
      <c r="F281" s="103" t="s">
        <v>1012</v>
      </c>
      <c r="G281" s="103" t="b">
        <v>0</v>
      </c>
      <c r="H281" s="103" t="b">
        <v>0</v>
      </c>
      <c r="I281" s="103" t="b">
        <v>0</v>
      </c>
      <c r="J281" s="103" t="b">
        <v>0</v>
      </c>
      <c r="K281" s="103" t="b">
        <v>0</v>
      </c>
      <c r="L281" s="103" t="b">
        <v>0</v>
      </c>
    </row>
    <row r="282" spans="1:12" ht="15">
      <c r="A282" s="105" t="s">
        <v>447</v>
      </c>
      <c r="B282" s="103" t="s">
        <v>394</v>
      </c>
      <c r="C282" s="103">
        <v>2</v>
      </c>
      <c r="D282" s="107">
        <v>0.0007023913228851108</v>
      </c>
      <c r="E282" s="107">
        <v>0.938866668751422</v>
      </c>
      <c r="F282" s="103" t="s">
        <v>1012</v>
      </c>
      <c r="G282" s="103" t="b">
        <v>0</v>
      </c>
      <c r="H282" s="103" t="b">
        <v>0</v>
      </c>
      <c r="I282" s="103" t="b">
        <v>0</v>
      </c>
      <c r="J282" s="103" t="b">
        <v>0</v>
      </c>
      <c r="K282" s="103" t="b">
        <v>0</v>
      </c>
      <c r="L282" s="103" t="b">
        <v>0</v>
      </c>
    </row>
    <row r="283" spans="1:12" ht="15">
      <c r="A283" s="105" t="s">
        <v>453</v>
      </c>
      <c r="B283" s="103" t="s">
        <v>596</v>
      </c>
      <c r="C283" s="103">
        <v>2</v>
      </c>
      <c r="D283" s="107">
        <v>0.0008566075091883799</v>
      </c>
      <c r="E283" s="107">
        <v>2.330977133762736</v>
      </c>
      <c r="F283" s="103" t="s">
        <v>1012</v>
      </c>
      <c r="G283" s="103" t="b">
        <v>0</v>
      </c>
      <c r="H283" s="103" t="b">
        <v>0</v>
      </c>
      <c r="I283" s="103" t="b">
        <v>0</v>
      </c>
      <c r="J283" s="103" t="b">
        <v>0</v>
      </c>
      <c r="K283" s="103" t="b">
        <v>0</v>
      </c>
      <c r="L283" s="103" t="b">
        <v>0</v>
      </c>
    </row>
    <row r="284" spans="1:12" ht="15">
      <c r="A284" s="105" t="s">
        <v>394</v>
      </c>
      <c r="B284" s="103" t="s">
        <v>989</v>
      </c>
      <c r="C284" s="103">
        <v>2</v>
      </c>
      <c r="D284" s="107">
        <v>0.0008566075091883799</v>
      </c>
      <c r="E284" s="107">
        <v>1.5448569537078167</v>
      </c>
      <c r="F284" s="103" t="s">
        <v>1012</v>
      </c>
      <c r="G284" s="103" t="b">
        <v>0</v>
      </c>
      <c r="H284" s="103" t="b">
        <v>0</v>
      </c>
      <c r="I284" s="103" t="b">
        <v>0</v>
      </c>
      <c r="J284" s="103" t="b">
        <v>0</v>
      </c>
      <c r="K284" s="103" t="b">
        <v>0</v>
      </c>
      <c r="L284" s="103" t="b">
        <v>0</v>
      </c>
    </row>
    <row r="285" spans="1:12" ht="15">
      <c r="A285" s="105" t="s">
        <v>394</v>
      </c>
      <c r="B285" s="103" t="s">
        <v>497</v>
      </c>
      <c r="C285" s="103">
        <v>2</v>
      </c>
      <c r="D285" s="107">
        <v>0.0007023913228851108</v>
      </c>
      <c r="E285" s="107">
        <v>1.0677356989881543</v>
      </c>
      <c r="F285" s="103" t="s">
        <v>1012</v>
      </c>
      <c r="G285" s="103" t="b">
        <v>0</v>
      </c>
      <c r="H285" s="103" t="b">
        <v>0</v>
      </c>
      <c r="I285" s="103" t="b">
        <v>0</v>
      </c>
      <c r="J285" s="103" t="b">
        <v>0</v>
      </c>
      <c r="K285" s="103" t="b">
        <v>0</v>
      </c>
      <c r="L285" s="103" t="b">
        <v>0</v>
      </c>
    </row>
    <row r="286" spans="1:12" ht="15">
      <c r="A286" s="105" t="s">
        <v>528</v>
      </c>
      <c r="B286" s="103" t="s">
        <v>440</v>
      </c>
      <c r="C286" s="103">
        <v>2</v>
      </c>
      <c r="D286" s="107">
        <v>0.0007023913228851108</v>
      </c>
      <c r="E286" s="107">
        <v>2.1883096301940044</v>
      </c>
      <c r="F286" s="103" t="s">
        <v>1012</v>
      </c>
      <c r="G286" s="103" t="b">
        <v>0</v>
      </c>
      <c r="H286" s="103" t="b">
        <v>0</v>
      </c>
      <c r="I286" s="103" t="b">
        <v>0</v>
      </c>
      <c r="J286" s="103" t="b">
        <v>0</v>
      </c>
      <c r="K286" s="103" t="b">
        <v>0</v>
      </c>
      <c r="L286" s="103" t="b">
        <v>0</v>
      </c>
    </row>
    <row r="287" spans="1:12" ht="15">
      <c r="A287" s="105" t="s">
        <v>414</v>
      </c>
      <c r="B287" s="103" t="s">
        <v>396</v>
      </c>
      <c r="C287" s="103">
        <v>2</v>
      </c>
      <c r="D287" s="107">
        <v>0.0007023913228851108</v>
      </c>
      <c r="E287" s="107">
        <v>1.1012384242874687</v>
      </c>
      <c r="F287" s="103" t="s">
        <v>1012</v>
      </c>
      <c r="G287" s="103" t="b">
        <v>0</v>
      </c>
      <c r="H287" s="103" t="b">
        <v>0</v>
      </c>
      <c r="I287" s="103" t="b">
        <v>0</v>
      </c>
      <c r="J287" s="103" t="b">
        <v>0</v>
      </c>
      <c r="K287" s="103" t="b">
        <v>0</v>
      </c>
      <c r="L287" s="103" t="b">
        <v>0</v>
      </c>
    </row>
    <row r="288" spans="1:12" ht="15">
      <c r="A288" s="105" t="s">
        <v>415</v>
      </c>
      <c r="B288" s="103" t="s">
        <v>510</v>
      </c>
      <c r="C288" s="103">
        <v>2</v>
      </c>
      <c r="D288" s="107">
        <v>0.0007023913228851108</v>
      </c>
      <c r="E288" s="107">
        <v>2.0299471380987546</v>
      </c>
      <c r="F288" s="103" t="s">
        <v>1012</v>
      </c>
      <c r="G288" s="103" t="b">
        <v>0</v>
      </c>
      <c r="H288" s="103" t="b">
        <v>0</v>
      </c>
      <c r="I288" s="103" t="b">
        <v>0</v>
      </c>
      <c r="J288" s="103" t="b">
        <v>0</v>
      </c>
      <c r="K288" s="103" t="b">
        <v>0</v>
      </c>
      <c r="L288" s="103" t="b">
        <v>0</v>
      </c>
    </row>
    <row r="289" spans="1:12" ht="15">
      <c r="A289" s="105" t="s">
        <v>519</v>
      </c>
      <c r="B289" s="103" t="s">
        <v>419</v>
      </c>
      <c r="C289" s="103">
        <v>2</v>
      </c>
      <c r="D289" s="107">
        <v>0.0008566075091883799</v>
      </c>
      <c r="E289" s="107">
        <v>1.9951850318395428</v>
      </c>
      <c r="F289" s="103" t="s">
        <v>1012</v>
      </c>
      <c r="G289" s="103" t="b">
        <v>0</v>
      </c>
      <c r="H289" s="103" t="b">
        <v>0</v>
      </c>
      <c r="I289" s="103" t="b">
        <v>0</v>
      </c>
      <c r="J289" s="103" t="b">
        <v>0</v>
      </c>
      <c r="K289" s="103" t="b">
        <v>0</v>
      </c>
      <c r="L289" s="103" t="b">
        <v>0</v>
      </c>
    </row>
    <row r="290" spans="1:12" ht="15">
      <c r="A290" s="105" t="s">
        <v>480</v>
      </c>
      <c r="B290" s="103" t="s">
        <v>1000</v>
      </c>
      <c r="C290" s="103">
        <v>2</v>
      </c>
      <c r="D290" s="107">
        <v>0.0008566075091883799</v>
      </c>
      <c r="E290" s="107">
        <v>2.741151598851785</v>
      </c>
      <c r="F290" s="103" t="s">
        <v>1012</v>
      </c>
      <c r="G290" s="103" t="b">
        <v>0</v>
      </c>
      <c r="H290" s="103" t="b">
        <v>0</v>
      </c>
      <c r="I290" s="103" t="b">
        <v>0</v>
      </c>
      <c r="J290" s="103" t="b">
        <v>0</v>
      </c>
      <c r="K290" s="103" t="b">
        <v>1</v>
      </c>
      <c r="L290" s="103" t="b">
        <v>0</v>
      </c>
    </row>
    <row r="291" spans="1:12" ht="15">
      <c r="A291" s="105" t="s">
        <v>615</v>
      </c>
      <c r="B291" s="103" t="s">
        <v>1003</v>
      </c>
      <c r="C291" s="103">
        <v>2</v>
      </c>
      <c r="D291" s="107">
        <v>0.0008566075091883799</v>
      </c>
      <c r="E291" s="107">
        <v>2.9841896475380794</v>
      </c>
      <c r="F291" s="103" t="s">
        <v>1012</v>
      </c>
      <c r="G291" s="103" t="b">
        <v>0</v>
      </c>
      <c r="H291" s="103" t="b">
        <v>1</v>
      </c>
      <c r="I291" s="103" t="b">
        <v>0</v>
      </c>
      <c r="J291" s="103" t="b">
        <v>0</v>
      </c>
      <c r="K291" s="103" t="b">
        <v>0</v>
      </c>
      <c r="L291" s="103" t="b">
        <v>0</v>
      </c>
    </row>
    <row r="292" spans="1:12" ht="15">
      <c r="A292" s="105" t="s">
        <v>531</v>
      </c>
      <c r="B292" s="103" t="s">
        <v>556</v>
      </c>
      <c r="C292" s="103">
        <v>2</v>
      </c>
      <c r="D292" s="107">
        <v>0.0008566075091883799</v>
      </c>
      <c r="E292" s="107">
        <v>2.4893396258579856</v>
      </c>
      <c r="F292" s="103" t="s">
        <v>1012</v>
      </c>
      <c r="G292" s="103" t="b">
        <v>0</v>
      </c>
      <c r="H292" s="103" t="b">
        <v>0</v>
      </c>
      <c r="I292" s="103" t="b">
        <v>0</v>
      </c>
      <c r="J292" s="103" t="b">
        <v>0</v>
      </c>
      <c r="K292" s="103" t="b">
        <v>0</v>
      </c>
      <c r="L292" s="103" t="b">
        <v>0</v>
      </c>
    </row>
    <row r="293" spans="1:12" ht="15">
      <c r="A293" s="105" t="s">
        <v>578</v>
      </c>
      <c r="B293" s="103" t="s">
        <v>515</v>
      </c>
      <c r="C293" s="103">
        <v>2</v>
      </c>
      <c r="D293" s="107">
        <v>0.0008566075091883799</v>
      </c>
      <c r="E293" s="107">
        <v>2.507068392818417</v>
      </c>
      <c r="F293" s="103" t="s">
        <v>1012</v>
      </c>
      <c r="G293" s="103" t="b">
        <v>1</v>
      </c>
      <c r="H293" s="103" t="b">
        <v>0</v>
      </c>
      <c r="I293" s="103" t="b">
        <v>0</v>
      </c>
      <c r="J293" s="103" t="b">
        <v>0</v>
      </c>
      <c r="K293" s="103" t="b">
        <v>0</v>
      </c>
      <c r="L293" s="103" t="b">
        <v>0</v>
      </c>
    </row>
    <row r="294" spans="1:12" ht="15">
      <c r="A294" s="105" t="s">
        <v>515</v>
      </c>
      <c r="B294" s="103" t="s">
        <v>555</v>
      </c>
      <c r="C294" s="103">
        <v>2</v>
      </c>
      <c r="D294" s="107">
        <v>0.0008566075091883799</v>
      </c>
      <c r="E294" s="107">
        <v>2.4101583798103605</v>
      </c>
      <c r="F294" s="103" t="s">
        <v>1012</v>
      </c>
      <c r="G294" s="103" t="b">
        <v>0</v>
      </c>
      <c r="H294" s="103" t="b">
        <v>0</v>
      </c>
      <c r="I294" s="103" t="b">
        <v>0</v>
      </c>
      <c r="J294" s="103" t="b">
        <v>0</v>
      </c>
      <c r="K294" s="103" t="b">
        <v>0</v>
      </c>
      <c r="L294" s="103" t="b">
        <v>0</v>
      </c>
    </row>
    <row r="295" spans="1:12" ht="15">
      <c r="A295" s="105" t="s">
        <v>555</v>
      </c>
      <c r="B295" s="103" t="s">
        <v>556</v>
      </c>
      <c r="C295" s="103">
        <v>2</v>
      </c>
      <c r="D295" s="107">
        <v>0.0008566075091883799</v>
      </c>
      <c r="E295" s="107">
        <v>2.4893396258579856</v>
      </c>
      <c r="F295" s="103" t="s">
        <v>1012</v>
      </c>
      <c r="G295" s="103" t="b">
        <v>0</v>
      </c>
      <c r="H295" s="103" t="b">
        <v>0</v>
      </c>
      <c r="I295" s="103" t="b">
        <v>0</v>
      </c>
      <c r="J295" s="103" t="b">
        <v>0</v>
      </c>
      <c r="K295" s="103" t="b">
        <v>0</v>
      </c>
      <c r="L295" s="103" t="b">
        <v>0</v>
      </c>
    </row>
    <row r="296" spans="1:12" ht="15">
      <c r="A296" s="105" t="s">
        <v>458</v>
      </c>
      <c r="B296" s="103" t="s">
        <v>644</v>
      </c>
      <c r="C296" s="103">
        <v>2</v>
      </c>
      <c r="D296" s="107">
        <v>0.0008566075091883799</v>
      </c>
      <c r="E296" s="107">
        <v>2.507068392818417</v>
      </c>
      <c r="F296" s="103" t="s">
        <v>1012</v>
      </c>
      <c r="G296" s="103" t="b">
        <v>0</v>
      </c>
      <c r="H296" s="103" t="b">
        <v>0</v>
      </c>
      <c r="I296" s="103" t="b">
        <v>0</v>
      </c>
      <c r="J296" s="103" t="b">
        <v>0</v>
      </c>
      <c r="K296" s="103" t="b">
        <v>0</v>
      </c>
      <c r="L296" s="103" t="b">
        <v>0</v>
      </c>
    </row>
    <row r="297" spans="1:12" ht="15">
      <c r="A297" s="105" t="s">
        <v>406</v>
      </c>
      <c r="B297" s="103" t="s">
        <v>429</v>
      </c>
      <c r="C297" s="103">
        <v>7</v>
      </c>
      <c r="D297" s="107">
        <v>0.003790772522730219</v>
      </c>
      <c r="E297" s="107">
        <v>1.7850330844137048</v>
      </c>
      <c r="F297" s="103" t="s">
        <v>372</v>
      </c>
      <c r="G297" s="103" t="b">
        <v>0</v>
      </c>
      <c r="H297" s="103" t="b">
        <v>0</v>
      </c>
      <c r="I297" s="103" t="b">
        <v>0</v>
      </c>
      <c r="J297" s="103" t="b">
        <v>0</v>
      </c>
      <c r="K297" s="103" t="b">
        <v>0</v>
      </c>
      <c r="L297" s="103" t="b">
        <v>0</v>
      </c>
    </row>
    <row r="298" spans="1:12" ht="15">
      <c r="A298" s="105" t="s">
        <v>439</v>
      </c>
      <c r="B298" s="103" t="s">
        <v>406</v>
      </c>
      <c r="C298" s="103">
        <v>6</v>
      </c>
      <c r="D298" s="107">
        <v>0.003249233590911616</v>
      </c>
      <c r="E298" s="107">
        <v>1.8729882547688348</v>
      </c>
      <c r="F298" s="103" t="s">
        <v>372</v>
      </c>
      <c r="G298" s="103" t="b">
        <v>0</v>
      </c>
      <c r="H298" s="103" t="b">
        <v>0</v>
      </c>
      <c r="I298" s="103" t="b">
        <v>0</v>
      </c>
      <c r="J298" s="103" t="b">
        <v>0</v>
      </c>
      <c r="K298" s="103" t="b">
        <v>0</v>
      </c>
      <c r="L298" s="103" t="b">
        <v>0</v>
      </c>
    </row>
    <row r="299" spans="1:12" ht="15">
      <c r="A299" s="105" t="s">
        <v>461</v>
      </c>
      <c r="B299" s="103" t="s">
        <v>448</v>
      </c>
      <c r="C299" s="103">
        <v>4</v>
      </c>
      <c r="D299" s="107">
        <v>0.0026376226578717693</v>
      </c>
      <c r="E299" s="107">
        <v>2.3201462861110542</v>
      </c>
      <c r="F299" s="103" t="s">
        <v>372</v>
      </c>
      <c r="G299" s="103" t="b">
        <v>0</v>
      </c>
      <c r="H299" s="103" t="b">
        <v>0</v>
      </c>
      <c r="I299" s="103" t="b">
        <v>0</v>
      </c>
      <c r="J299" s="103" t="b">
        <v>0</v>
      </c>
      <c r="K299" s="103" t="b">
        <v>0</v>
      </c>
      <c r="L299" s="103" t="b">
        <v>0</v>
      </c>
    </row>
    <row r="300" spans="1:12" ht="15">
      <c r="A300" s="105" t="s">
        <v>396</v>
      </c>
      <c r="B300" s="103" t="s">
        <v>403</v>
      </c>
      <c r="C300" s="103">
        <v>4</v>
      </c>
      <c r="D300" s="107">
        <v>0.0021661557272744107</v>
      </c>
      <c r="E300" s="107">
        <v>1.5719582591048535</v>
      </c>
      <c r="F300" s="103" t="s">
        <v>372</v>
      </c>
      <c r="G300" s="103" t="b">
        <v>0</v>
      </c>
      <c r="H300" s="103" t="b">
        <v>0</v>
      </c>
      <c r="I300" s="103" t="b">
        <v>0</v>
      </c>
      <c r="J300" s="103" t="b">
        <v>0</v>
      </c>
      <c r="K300" s="103" t="b">
        <v>0</v>
      </c>
      <c r="L300" s="103" t="b">
        <v>0</v>
      </c>
    </row>
    <row r="301" spans="1:12" ht="15">
      <c r="A301" s="105" t="s">
        <v>459</v>
      </c>
      <c r="B301" s="103" t="s">
        <v>406</v>
      </c>
      <c r="C301" s="103">
        <v>3</v>
      </c>
      <c r="D301" s="107">
        <v>0.0019782169934038267</v>
      </c>
      <c r="E301" s="107">
        <v>1.4470195224965536</v>
      </c>
      <c r="F301" s="103" t="s">
        <v>372</v>
      </c>
      <c r="G301" s="103" t="b">
        <v>0</v>
      </c>
      <c r="H301" s="103" t="b">
        <v>0</v>
      </c>
      <c r="I301" s="103" t="b">
        <v>0</v>
      </c>
      <c r="J301" s="103" t="b">
        <v>0</v>
      </c>
      <c r="K301" s="103" t="b">
        <v>0</v>
      </c>
      <c r="L301" s="103" t="b">
        <v>0</v>
      </c>
    </row>
    <row r="302" spans="1:12" ht="15">
      <c r="A302" s="105" t="s">
        <v>403</v>
      </c>
      <c r="B302" s="103" t="s">
        <v>402</v>
      </c>
      <c r="C302" s="103">
        <v>3</v>
      </c>
      <c r="D302" s="107">
        <v>0.0019782169934038267</v>
      </c>
      <c r="E302" s="107">
        <v>1.7480495181605349</v>
      </c>
      <c r="F302" s="103" t="s">
        <v>372</v>
      </c>
      <c r="G302" s="103" t="b">
        <v>0</v>
      </c>
      <c r="H302" s="103" t="b">
        <v>0</v>
      </c>
      <c r="I302" s="103" t="b">
        <v>0</v>
      </c>
      <c r="J302" s="103" t="b">
        <v>0</v>
      </c>
      <c r="K302" s="103" t="b">
        <v>0</v>
      </c>
      <c r="L302" s="103" t="b">
        <v>0</v>
      </c>
    </row>
    <row r="303" spans="1:12" ht="15">
      <c r="A303" s="105" t="s">
        <v>405</v>
      </c>
      <c r="B303" s="103" t="s">
        <v>395</v>
      </c>
      <c r="C303" s="103">
        <v>2</v>
      </c>
      <c r="D303" s="107">
        <v>0.0016510589875315096</v>
      </c>
      <c r="E303" s="107">
        <v>1.4170562991191105</v>
      </c>
      <c r="F303" s="103" t="s">
        <v>372</v>
      </c>
      <c r="G303" s="103" t="b">
        <v>0</v>
      </c>
      <c r="H303" s="103" t="b">
        <v>0</v>
      </c>
      <c r="I303" s="103" t="b">
        <v>0</v>
      </c>
      <c r="J303" s="103" t="b">
        <v>0</v>
      </c>
      <c r="K303" s="103" t="b">
        <v>0</v>
      </c>
      <c r="L303" s="103" t="b">
        <v>0</v>
      </c>
    </row>
    <row r="304" spans="1:12" ht="15">
      <c r="A304" s="105" t="s">
        <v>445</v>
      </c>
      <c r="B304" s="103" t="s">
        <v>495</v>
      </c>
      <c r="C304" s="103">
        <v>2</v>
      </c>
      <c r="D304" s="107">
        <v>0.0016510589875315096</v>
      </c>
      <c r="E304" s="107">
        <v>2.4170562991191105</v>
      </c>
      <c r="F304" s="103" t="s">
        <v>372</v>
      </c>
      <c r="G304" s="103" t="b">
        <v>0</v>
      </c>
      <c r="H304" s="103" t="b">
        <v>0</v>
      </c>
      <c r="I304" s="103" t="b">
        <v>0</v>
      </c>
      <c r="J304" s="103" t="b">
        <v>0</v>
      </c>
      <c r="K304" s="103" t="b">
        <v>0</v>
      </c>
      <c r="L304" s="103" t="b">
        <v>0</v>
      </c>
    </row>
    <row r="305" spans="1:12" ht="15">
      <c r="A305" s="105" t="s">
        <v>462</v>
      </c>
      <c r="B305" s="103" t="s">
        <v>478</v>
      </c>
      <c r="C305" s="103">
        <v>2</v>
      </c>
      <c r="D305" s="107">
        <v>0.0022190401114258137</v>
      </c>
      <c r="E305" s="107">
        <v>2.144055027055373</v>
      </c>
      <c r="F305" s="103" t="s">
        <v>372</v>
      </c>
      <c r="G305" s="103" t="b">
        <v>0</v>
      </c>
      <c r="H305" s="103" t="b">
        <v>0</v>
      </c>
      <c r="I305" s="103" t="b">
        <v>0</v>
      </c>
      <c r="J305" s="103" t="b">
        <v>0</v>
      </c>
      <c r="K305" s="103" t="b">
        <v>0</v>
      </c>
      <c r="L305" s="103" t="b">
        <v>0</v>
      </c>
    </row>
    <row r="306" spans="1:12" ht="15">
      <c r="A306" s="105" t="s">
        <v>786</v>
      </c>
      <c r="B306" s="103" t="s">
        <v>787</v>
      </c>
      <c r="C306" s="103">
        <v>2</v>
      </c>
      <c r="D306" s="107">
        <v>0.0016510589875315096</v>
      </c>
      <c r="E306" s="107">
        <v>2.7180862947830917</v>
      </c>
      <c r="F306" s="103" t="s">
        <v>372</v>
      </c>
      <c r="G306" s="103" t="b">
        <v>0</v>
      </c>
      <c r="H306" s="103" t="b">
        <v>0</v>
      </c>
      <c r="I306" s="103" t="b">
        <v>0</v>
      </c>
      <c r="J306" s="103" t="b">
        <v>0</v>
      </c>
      <c r="K306" s="103" t="b">
        <v>0</v>
      </c>
      <c r="L306" s="103" t="b">
        <v>0</v>
      </c>
    </row>
    <row r="307" spans="1:12" ht="15">
      <c r="A307" s="105" t="s">
        <v>429</v>
      </c>
      <c r="B307" s="103" t="s">
        <v>395</v>
      </c>
      <c r="C307" s="103">
        <v>2</v>
      </c>
      <c r="D307" s="107">
        <v>0.0016510589875315096</v>
      </c>
      <c r="E307" s="107">
        <v>1.513966312127167</v>
      </c>
      <c r="F307" s="103" t="s">
        <v>372</v>
      </c>
      <c r="G307" s="103" t="b">
        <v>0</v>
      </c>
      <c r="H307" s="103" t="b">
        <v>0</v>
      </c>
      <c r="I307" s="103" t="b">
        <v>0</v>
      </c>
      <c r="J307" s="103" t="b">
        <v>0</v>
      </c>
      <c r="K307" s="103" t="b">
        <v>0</v>
      </c>
      <c r="L307" s="103" t="b">
        <v>0</v>
      </c>
    </row>
    <row r="308" spans="1:12" ht="15">
      <c r="A308" s="105" t="s">
        <v>459</v>
      </c>
      <c r="B308" s="103" t="s">
        <v>548</v>
      </c>
      <c r="C308" s="103">
        <v>2</v>
      </c>
      <c r="D308" s="107">
        <v>0.0016510589875315096</v>
      </c>
      <c r="E308" s="107">
        <v>2.116026303455129</v>
      </c>
      <c r="F308" s="103" t="s">
        <v>372</v>
      </c>
      <c r="G308" s="103" t="b">
        <v>0</v>
      </c>
      <c r="H308" s="103" t="b">
        <v>0</v>
      </c>
      <c r="I308" s="103" t="b">
        <v>0</v>
      </c>
      <c r="J308" s="103" t="b">
        <v>0</v>
      </c>
      <c r="K308" s="103" t="b">
        <v>0</v>
      </c>
      <c r="L308" s="103" t="b">
        <v>0</v>
      </c>
    </row>
    <row r="309" spans="1:12" ht="15">
      <c r="A309" s="105" t="s">
        <v>548</v>
      </c>
      <c r="B309" s="103" t="s">
        <v>433</v>
      </c>
      <c r="C309" s="103">
        <v>2</v>
      </c>
      <c r="D309" s="107">
        <v>0.0016510589875315096</v>
      </c>
      <c r="E309" s="107">
        <v>2.3201462861110542</v>
      </c>
      <c r="F309" s="103" t="s">
        <v>372</v>
      </c>
      <c r="G309" s="103" t="b">
        <v>0</v>
      </c>
      <c r="H309" s="103" t="b">
        <v>0</v>
      </c>
      <c r="I309" s="103" t="b">
        <v>0</v>
      </c>
      <c r="J309" s="103" t="b">
        <v>0</v>
      </c>
      <c r="K309" s="103" t="b">
        <v>0</v>
      </c>
      <c r="L309" s="103" t="b">
        <v>0</v>
      </c>
    </row>
    <row r="310" spans="1:12" ht="15">
      <c r="A310" s="105" t="s">
        <v>466</v>
      </c>
      <c r="B310" s="103" t="s">
        <v>402</v>
      </c>
      <c r="C310" s="103">
        <v>2</v>
      </c>
      <c r="D310" s="107">
        <v>0.0022190401114258137</v>
      </c>
      <c r="E310" s="107">
        <v>2.174018250432816</v>
      </c>
      <c r="F310" s="103" t="s">
        <v>372</v>
      </c>
      <c r="G310" s="103" t="b">
        <v>0</v>
      </c>
      <c r="H310" s="103" t="b">
        <v>0</v>
      </c>
      <c r="I310" s="103" t="b">
        <v>0</v>
      </c>
      <c r="J310" s="103" t="b">
        <v>0</v>
      </c>
      <c r="K310" s="103" t="b">
        <v>0</v>
      </c>
      <c r="L310" s="103" t="b">
        <v>0</v>
      </c>
    </row>
    <row r="311" spans="1:12" ht="15">
      <c r="A311" s="105" t="s">
        <v>397</v>
      </c>
      <c r="B311" s="103" t="s">
        <v>486</v>
      </c>
      <c r="C311" s="103">
        <v>2</v>
      </c>
      <c r="D311" s="107">
        <v>0.0016510589875315096</v>
      </c>
      <c r="E311" s="107">
        <v>1.9777236052888478</v>
      </c>
      <c r="F311" s="103" t="s">
        <v>372</v>
      </c>
      <c r="G311" s="103" t="b">
        <v>0</v>
      </c>
      <c r="H311" s="103" t="b">
        <v>0</v>
      </c>
      <c r="I311" s="103" t="b">
        <v>0</v>
      </c>
      <c r="J311" s="103" t="b">
        <v>0</v>
      </c>
      <c r="K311" s="103" t="b">
        <v>0</v>
      </c>
      <c r="L311" s="103" t="b">
        <v>0</v>
      </c>
    </row>
    <row r="312" spans="1:12" ht="15">
      <c r="A312" s="105" t="s">
        <v>486</v>
      </c>
      <c r="B312" s="103" t="s">
        <v>415</v>
      </c>
      <c r="C312" s="103">
        <v>2</v>
      </c>
      <c r="D312" s="107">
        <v>0.0016510589875315096</v>
      </c>
      <c r="E312" s="107">
        <v>2.240965040063429</v>
      </c>
      <c r="F312" s="103" t="s">
        <v>372</v>
      </c>
      <c r="G312" s="103" t="b">
        <v>0</v>
      </c>
      <c r="H312" s="103" t="b">
        <v>0</v>
      </c>
      <c r="I312" s="103" t="b">
        <v>0</v>
      </c>
      <c r="J312" s="103" t="b">
        <v>0</v>
      </c>
      <c r="K312" s="103" t="b">
        <v>0</v>
      </c>
      <c r="L312" s="103" t="b">
        <v>0</v>
      </c>
    </row>
    <row r="313" spans="1:12" ht="15">
      <c r="A313" s="105" t="s">
        <v>430</v>
      </c>
      <c r="B313" s="103" t="s">
        <v>849</v>
      </c>
      <c r="C313" s="103">
        <v>2</v>
      </c>
      <c r="D313" s="107">
        <v>0.0016510589875315096</v>
      </c>
      <c r="E313" s="107">
        <v>2.4170562991191105</v>
      </c>
      <c r="F313" s="103" t="s">
        <v>372</v>
      </c>
      <c r="G313" s="103" t="b">
        <v>0</v>
      </c>
      <c r="H313" s="103" t="b">
        <v>0</v>
      </c>
      <c r="I313" s="103" t="b">
        <v>0</v>
      </c>
      <c r="J313" s="103" t="b">
        <v>0</v>
      </c>
      <c r="K313" s="103" t="b">
        <v>0</v>
      </c>
      <c r="L313" s="103" t="b">
        <v>0</v>
      </c>
    </row>
    <row r="314" spans="1:12" ht="15">
      <c r="A314" s="105" t="s">
        <v>401</v>
      </c>
      <c r="B314" s="103" t="s">
        <v>851</v>
      </c>
      <c r="C314" s="103">
        <v>2</v>
      </c>
      <c r="D314" s="107">
        <v>0.0016510589875315096</v>
      </c>
      <c r="E314" s="107">
        <v>2.174018250432816</v>
      </c>
      <c r="F314" s="103" t="s">
        <v>372</v>
      </c>
      <c r="G314" s="103" t="b">
        <v>0</v>
      </c>
      <c r="H314" s="103" t="b">
        <v>0</v>
      </c>
      <c r="I314" s="103" t="b">
        <v>0</v>
      </c>
      <c r="J314" s="103" t="b">
        <v>0</v>
      </c>
      <c r="K314" s="103" t="b">
        <v>0</v>
      </c>
      <c r="L314" s="103" t="b">
        <v>0</v>
      </c>
    </row>
    <row r="315" spans="1:12" ht="15">
      <c r="A315" s="105" t="s">
        <v>419</v>
      </c>
      <c r="B315" s="103" t="s">
        <v>414</v>
      </c>
      <c r="C315" s="103">
        <v>2</v>
      </c>
      <c r="D315" s="107">
        <v>0.0016510589875315096</v>
      </c>
      <c r="E315" s="107">
        <v>1.7180862947830917</v>
      </c>
      <c r="F315" s="103" t="s">
        <v>372</v>
      </c>
      <c r="G315" s="103" t="b">
        <v>0</v>
      </c>
      <c r="H315" s="103" t="b">
        <v>0</v>
      </c>
      <c r="I315" s="103" t="b">
        <v>0</v>
      </c>
      <c r="J315" s="103" t="b">
        <v>0</v>
      </c>
      <c r="K315" s="103" t="b">
        <v>0</v>
      </c>
      <c r="L315" s="103" t="b">
        <v>0</v>
      </c>
    </row>
    <row r="316" spans="1:12" ht="15">
      <c r="A316" s="105" t="s">
        <v>519</v>
      </c>
      <c r="B316" s="103" t="s">
        <v>419</v>
      </c>
      <c r="C316" s="103">
        <v>2</v>
      </c>
      <c r="D316" s="107">
        <v>0.0022190401114258137</v>
      </c>
      <c r="E316" s="107">
        <v>1.814996307791148</v>
      </c>
      <c r="F316" s="103" t="s">
        <v>372</v>
      </c>
      <c r="G316" s="103" t="b">
        <v>0</v>
      </c>
      <c r="H316" s="103" t="b">
        <v>0</v>
      </c>
      <c r="I316" s="103" t="b">
        <v>0</v>
      </c>
      <c r="J316" s="103" t="b">
        <v>0</v>
      </c>
      <c r="K316" s="103" t="b">
        <v>0</v>
      </c>
      <c r="L316" s="103" t="b">
        <v>0</v>
      </c>
    </row>
    <row r="317" spans="1:12" ht="15">
      <c r="A317" s="105" t="s">
        <v>480</v>
      </c>
      <c r="B317" s="103" t="s">
        <v>1000</v>
      </c>
      <c r="C317" s="103">
        <v>2</v>
      </c>
      <c r="D317" s="107">
        <v>0.0022190401114258137</v>
      </c>
      <c r="E317" s="107">
        <v>2.240965040063429</v>
      </c>
      <c r="F317" s="103" t="s">
        <v>372</v>
      </c>
      <c r="G317" s="103" t="b">
        <v>0</v>
      </c>
      <c r="H317" s="103" t="b">
        <v>0</v>
      </c>
      <c r="I317" s="103" t="b">
        <v>0</v>
      </c>
      <c r="J317" s="103" t="b">
        <v>0</v>
      </c>
      <c r="K317" s="103" t="b">
        <v>1</v>
      </c>
      <c r="L317" s="103" t="b">
        <v>0</v>
      </c>
    </row>
    <row r="318" spans="1:12" ht="15">
      <c r="A318" s="105" t="s">
        <v>615</v>
      </c>
      <c r="B318" s="103" t="s">
        <v>1003</v>
      </c>
      <c r="C318" s="103">
        <v>2</v>
      </c>
      <c r="D318" s="107">
        <v>0.0022190401114258137</v>
      </c>
      <c r="E318" s="107">
        <v>2.4170562991191105</v>
      </c>
      <c r="F318" s="103" t="s">
        <v>372</v>
      </c>
      <c r="G318" s="103" t="b">
        <v>0</v>
      </c>
      <c r="H318" s="103" t="b">
        <v>1</v>
      </c>
      <c r="I318" s="103" t="b">
        <v>0</v>
      </c>
      <c r="J318" s="103" t="b">
        <v>0</v>
      </c>
      <c r="K318" s="103" t="b">
        <v>0</v>
      </c>
      <c r="L318" s="103" t="b">
        <v>0</v>
      </c>
    </row>
    <row r="319" spans="1:12" ht="15">
      <c r="A319" s="105" t="s">
        <v>531</v>
      </c>
      <c r="B319" s="103" t="s">
        <v>556</v>
      </c>
      <c r="C319" s="103">
        <v>2</v>
      </c>
      <c r="D319" s="107">
        <v>0.0022190401114258137</v>
      </c>
      <c r="E319" s="107">
        <v>2.019116290447073</v>
      </c>
      <c r="F319" s="103" t="s">
        <v>372</v>
      </c>
      <c r="G319" s="103" t="b">
        <v>0</v>
      </c>
      <c r="H319" s="103" t="b">
        <v>0</v>
      </c>
      <c r="I319" s="103" t="b">
        <v>0</v>
      </c>
      <c r="J319" s="103" t="b">
        <v>0</v>
      </c>
      <c r="K319" s="103" t="b">
        <v>0</v>
      </c>
      <c r="L319" s="103" t="b">
        <v>0</v>
      </c>
    </row>
    <row r="320" spans="1:12" ht="15">
      <c r="A320" s="105" t="s">
        <v>578</v>
      </c>
      <c r="B320" s="103" t="s">
        <v>515</v>
      </c>
      <c r="C320" s="103">
        <v>2</v>
      </c>
      <c r="D320" s="107">
        <v>0.0022190401114258137</v>
      </c>
      <c r="E320" s="107">
        <v>2.240965040063429</v>
      </c>
      <c r="F320" s="103" t="s">
        <v>372</v>
      </c>
      <c r="G320" s="103" t="b">
        <v>1</v>
      </c>
      <c r="H320" s="103" t="b">
        <v>0</v>
      </c>
      <c r="I320" s="103" t="b">
        <v>0</v>
      </c>
      <c r="J320" s="103" t="b">
        <v>0</v>
      </c>
      <c r="K320" s="103" t="b">
        <v>0</v>
      </c>
      <c r="L320" s="103" t="b">
        <v>0</v>
      </c>
    </row>
    <row r="321" spans="1:12" ht="15">
      <c r="A321" s="105" t="s">
        <v>515</v>
      </c>
      <c r="B321" s="103" t="s">
        <v>555</v>
      </c>
      <c r="C321" s="103">
        <v>2</v>
      </c>
      <c r="D321" s="107">
        <v>0.0022190401114258137</v>
      </c>
      <c r="E321" s="107">
        <v>2.240965040063429</v>
      </c>
      <c r="F321" s="103" t="s">
        <v>372</v>
      </c>
      <c r="G321" s="103" t="b">
        <v>0</v>
      </c>
      <c r="H321" s="103" t="b">
        <v>0</v>
      </c>
      <c r="I321" s="103" t="b">
        <v>0</v>
      </c>
      <c r="J321" s="103" t="b">
        <v>0</v>
      </c>
      <c r="K321" s="103" t="b">
        <v>0</v>
      </c>
      <c r="L321" s="103" t="b">
        <v>0</v>
      </c>
    </row>
    <row r="322" spans="1:12" ht="15">
      <c r="A322" s="105" t="s">
        <v>555</v>
      </c>
      <c r="B322" s="103" t="s">
        <v>556</v>
      </c>
      <c r="C322" s="103">
        <v>2</v>
      </c>
      <c r="D322" s="107">
        <v>0.0022190401114258137</v>
      </c>
      <c r="E322" s="107">
        <v>2.144055027055373</v>
      </c>
      <c r="F322" s="103" t="s">
        <v>372</v>
      </c>
      <c r="G322" s="103" t="b">
        <v>0</v>
      </c>
      <c r="H322" s="103" t="b">
        <v>0</v>
      </c>
      <c r="I322" s="103" t="b">
        <v>0</v>
      </c>
      <c r="J322" s="103" t="b">
        <v>0</v>
      </c>
      <c r="K322" s="103" t="b">
        <v>0</v>
      </c>
      <c r="L322" s="103" t="b">
        <v>0</v>
      </c>
    </row>
    <row r="323" spans="1:12" ht="15">
      <c r="A323" s="105" t="s">
        <v>536</v>
      </c>
      <c r="B323" s="103" t="s">
        <v>407</v>
      </c>
      <c r="C323" s="103">
        <v>2</v>
      </c>
      <c r="D323" s="107">
        <v>0.0016510589875315096</v>
      </c>
      <c r="E323" s="107">
        <v>2.019116290447073</v>
      </c>
      <c r="F323" s="103" t="s">
        <v>372</v>
      </c>
      <c r="G323" s="103" t="b">
        <v>0</v>
      </c>
      <c r="H323" s="103" t="b">
        <v>0</v>
      </c>
      <c r="I323" s="103" t="b">
        <v>0</v>
      </c>
      <c r="J323" s="103" t="b">
        <v>0</v>
      </c>
      <c r="K323" s="103" t="b">
        <v>0</v>
      </c>
      <c r="L323" s="103" t="b">
        <v>0</v>
      </c>
    </row>
    <row r="324" spans="1:12" ht="15">
      <c r="A324" s="105" t="s">
        <v>616</v>
      </c>
      <c r="B324" s="103" t="s">
        <v>729</v>
      </c>
      <c r="C324" s="103">
        <v>2</v>
      </c>
      <c r="D324" s="107">
        <v>0.0022190401114258137</v>
      </c>
      <c r="E324" s="107">
        <v>2.5419950357274104</v>
      </c>
      <c r="F324" s="103" t="s">
        <v>372</v>
      </c>
      <c r="G324" s="103" t="b">
        <v>0</v>
      </c>
      <c r="H324" s="103" t="b">
        <v>0</v>
      </c>
      <c r="I324" s="103" t="b">
        <v>0</v>
      </c>
      <c r="J324" s="103" t="b">
        <v>0</v>
      </c>
      <c r="K324" s="103" t="b">
        <v>0</v>
      </c>
      <c r="L324" s="103" t="b">
        <v>0</v>
      </c>
    </row>
    <row r="325" spans="1:12" ht="15">
      <c r="A325" s="105" t="s">
        <v>436</v>
      </c>
      <c r="B325" s="103" t="s">
        <v>485</v>
      </c>
      <c r="C325" s="103">
        <v>2</v>
      </c>
      <c r="D325" s="107">
        <v>0.0016510589875315096</v>
      </c>
      <c r="E325" s="107">
        <v>2.5419950357274104</v>
      </c>
      <c r="F325" s="103" t="s">
        <v>372</v>
      </c>
      <c r="G325" s="103" t="b">
        <v>0</v>
      </c>
      <c r="H325" s="103" t="b">
        <v>0</v>
      </c>
      <c r="I325" s="103" t="b">
        <v>0</v>
      </c>
      <c r="J325" s="103" t="b">
        <v>0</v>
      </c>
      <c r="K325" s="103" t="b">
        <v>0</v>
      </c>
      <c r="L325" s="103" t="b">
        <v>0</v>
      </c>
    </row>
    <row r="326" spans="1:12" ht="15">
      <c r="A326" s="105" t="s">
        <v>401</v>
      </c>
      <c r="B326" s="103" t="s">
        <v>451</v>
      </c>
      <c r="C326" s="103">
        <v>2</v>
      </c>
      <c r="D326" s="107">
        <v>0.0022190401114258137</v>
      </c>
      <c r="E326" s="107">
        <v>2.174018250432816</v>
      </c>
      <c r="F326" s="103" t="s">
        <v>372</v>
      </c>
      <c r="G326" s="103" t="b">
        <v>0</v>
      </c>
      <c r="H326" s="103" t="b">
        <v>0</v>
      </c>
      <c r="I326" s="103" t="b">
        <v>0</v>
      </c>
      <c r="J326" s="103" t="b">
        <v>0</v>
      </c>
      <c r="K326" s="103" t="b">
        <v>0</v>
      </c>
      <c r="L326" s="103" t="b">
        <v>0</v>
      </c>
    </row>
    <row r="327" spans="1:12" ht="15">
      <c r="A327" s="105" t="s">
        <v>458</v>
      </c>
      <c r="B327" s="103" t="s">
        <v>644</v>
      </c>
      <c r="C327" s="103">
        <v>2</v>
      </c>
      <c r="D327" s="107">
        <v>0.0022190401114258137</v>
      </c>
      <c r="E327" s="107">
        <v>2.4170562991191105</v>
      </c>
      <c r="F327" s="103" t="s">
        <v>372</v>
      </c>
      <c r="G327" s="103" t="b">
        <v>0</v>
      </c>
      <c r="H327" s="103" t="b">
        <v>0</v>
      </c>
      <c r="I327" s="103" t="b">
        <v>0</v>
      </c>
      <c r="J327" s="103" t="b">
        <v>0</v>
      </c>
      <c r="K327" s="103" t="b">
        <v>0</v>
      </c>
      <c r="L327" s="103" t="b">
        <v>0</v>
      </c>
    </row>
    <row r="328" spans="1:12" ht="15">
      <c r="A328" s="105" t="s">
        <v>487</v>
      </c>
      <c r="B328" s="103" t="s">
        <v>419</v>
      </c>
      <c r="C328" s="103">
        <v>2</v>
      </c>
      <c r="D328" s="107">
        <v>0.0016510589875315096</v>
      </c>
      <c r="E328" s="107">
        <v>2.116026303455129</v>
      </c>
      <c r="F328" s="103" t="s">
        <v>372</v>
      </c>
      <c r="G328" s="103" t="b">
        <v>0</v>
      </c>
      <c r="H328" s="103" t="b">
        <v>0</v>
      </c>
      <c r="I328" s="103" t="b">
        <v>0</v>
      </c>
      <c r="J328" s="103" t="b">
        <v>0</v>
      </c>
      <c r="K328" s="103" t="b">
        <v>0</v>
      </c>
      <c r="L328" s="103" t="b">
        <v>0</v>
      </c>
    </row>
    <row r="329" spans="1:12" ht="15">
      <c r="A329" s="105" t="s">
        <v>506</v>
      </c>
      <c r="B329" s="103" t="s">
        <v>394</v>
      </c>
      <c r="C329" s="103">
        <v>2</v>
      </c>
      <c r="D329" s="107">
        <v>0.0016510589875315096</v>
      </c>
      <c r="E329" s="107">
        <v>2.174018250432816</v>
      </c>
      <c r="F329" s="103" t="s">
        <v>372</v>
      </c>
      <c r="G329" s="103" t="b">
        <v>0</v>
      </c>
      <c r="H329" s="103" t="b">
        <v>0</v>
      </c>
      <c r="I329" s="103" t="b">
        <v>0</v>
      </c>
      <c r="J329" s="103" t="b">
        <v>0</v>
      </c>
      <c r="K329" s="103" t="b">
        <v>0</v>
      </c>
      <c r="L329" s="103" t="b">
        <v>0</v>
      </c>
    </row>
    <row r="330" spans="1:12" ht="15">
      <c r="A330" s="105" t="s">
        <v>399</v>
      </c>
      <c r="B330" s="103" t="s">
        <v>394</v>
      </c>
      <c r="C330" s="103">
        <v>2</v>
      </c>
      <c r="D330" s="107">
        <v>0.0016510589875315096</v>
      </c>
      <c r="E330" s="107">
        <v>1.6968969957131534</v>
      </c>
      <c r="F330" s="103" t="s">
        <v>372</v>
      </c>
      <c r="G330" s="103" t="b">
        <v>0</v>
      </c>
      <c r="H330" s="103" t="b">
        <v>0</v>
      </c>
      <c r="I330" s="103" t="b">
        <v>0</v>
      </c>
      <c r="J330" s="103" t="b">
        <v>0</v>
      </c>
      <c r="K330" s="103" t="b">
        <v>0</v>
      </c>
      <c r="L330" s="103" t="b">
        <v>0</v>
      </c>
    </row>
    <row r="331" spans="1:12" ht="15">
      <c r="A331" s="105" t="s">
        <v>449</v>
      </c>
      <c r="B331" s="103" t="s">
        <v>950</v>
      </c>
      <c r="C331" s="103">
        <v>2</v>
      </c>
      <c r="D331" s="107">
        <v>0.0022190401114258137</v>
      </c>
      <c r="E331" s="107">
        <v>2.5419950357274104</v>
      </c>
      <c r="F331" s="103" t="s">
        <v>372</v>
      </c>
      <c r="G331" s="103" t="b">
        <v>0</v>
      </c>
      <c r="H331" s="103" t="b">
        <v>0</v>
      </c>
      <c r="I331" s="103" t="b">
        <v>0</v>
      </c>
      <c r="J331" s="103" t="b">
        <v>0</v>
      </c>
      <c r="K331" s="103" t="b">
        <v>0</v>
      </c>
      <c r="L331" s="103" t="b">
        <v>0</v>
      </c>
    </row>
    <row r="332" spans="1:12" ht="15">
      <c r="A332" s="105" t="s">
        <v>477</v>
      </c>
      <c r="B332" s="103" t="s">
        <v>406</v>
      </c>
      <c r="C332" s="103">
        <v>2</v>
      </c>
      <c r="D332" s="107">
        <v>0.0022190401114258137</v>
      </c>
      <c r="E332" s="107">
        <v>1.6968969957131534</v>
      </c>
      <c r="F332" s="103" t="s">
        <v>372</v>
      </c>
      <c r="G332" s="103" t="b">
        <v>0</v>
      </c>
      <c r="H332" s="103" t="b">
        <v>0</v>
      </c>
      <c r="I332" s="103" t="b">
        <v>0</v>
      </c>
      <c r="J332" s="103" t="b">
        <v>0</v>
      </c>
      <c r="K332" s="103" t="b">
        <v>0</v>
      </c>
      <c r="L332" s="103" t="b">
        <v>0</v>
      </c>
    </row>
    <row r="333" spans="1:12" ht="15">
      <c r="A333" s="105" t="s">
        <v>448</v>
      </c>
      <c r="B333" s="103" t="s">
        <v>946</v>
      </c>
      <c r="C333" s="103">
        <v>2</v>
      </c>
      <c r="D333" s="107">
        <v>0.0022190401114258137</v>
      </c>
      <c r="E333" s="107">
        <v>2.3201462861110542</v>
      </c>
      <c r="F333" s="103" t="s">
        <v>372</v>
      </c>
      <c r="G333" s="103" t="b">
        <v>0</v>
      </c>
      <c r="H333" s="103" t="b">
        <v>0</v>
      </c>
      <c r="I333" s="103" t="b">
        <v>0</v>
      </c>
      <c r="J333" s="103" t="b">
        <v>0</v>
      </c>
      <c r="K333" s="103" t="b">
        <v>0</v>
      </c>
      <c r="L333" s="103" t="b">
        <v>0</v>
      </c>
    </row>
    <row r="334" spans="1:12" ht="15">
      <c r="A334" s="105" t="s">
        <v>575</v>
      </c>
      <c r="B334" s="103" t="s">
        <v>420</v>
      </c>
      <c r="C334" s="103">
        <v>2</v>
      </c>
      <c r="D334" s="107">
        <v>0.0022190401114258137</v>
      </c>
      <c r="E334" s="107">
        <v>1.8016323462331665</v>
      </c>
      <c r="F334" s="103" t="s">
        <v>372</v>
      </c>
      <c r="G334" s="103" t="b">
        <v>0</v>
      </c>
      <c r="H334" s="103" t="b">
        <v>0</v>
      </c>
      <c r="I334" s="103" t="b">
        <v>0</v>
      </c>
      <c r="J334" s="103" t="b">
        <v>0</v>
      </c>
      <c r="K334" s="103" t="b">
        <v>0</v>
      </c>
      <c r="L334" s="103" t="b">
        <v>0</v>
      </c>
    </row>
    <row r="335" spans="1:12" ht="15">
      <c r="A335" s="105" t="s">
        <v>933</v>
      </c>
      <c r="B335" s="103" t="s">
        <v>420</v>
      </c>
      <c r="C335" s="103">
        <v>2</v>
      </c>
      <c r="D335" s="107">
        <v>0.0022190401114258137</v>
      </c>
      <c r="E335" s="107">
        <v>1.9777236052888478</v>
      </c>
      <c r="F335" s="103" t="s">
        <v>372</v>
      </c>
      <c r="G335" s="103" t="b">
        <v>0</v>
      </c>
      <c r="H335" s="103" t="b">
        <v>0</v>
      </c>
      <c r="I335" s="103" t="b">
        <v>0</v>
      </c>
      <c r="J335" s="103" t="b">
        <v>0</v>
      </c>
      <c r="K335" s="103" t="b">
        <v>0</v>
      </c>
      <c r="L335" s="103" t="b">
        <v>0</v>
      </c>
    </row>
    <row r="336" spans="1:12" ht="15">
      <c r="A336" s="105" t="s">
        <v>520</v>
      </c>
      <c r="B336" s="103" t="s">
        <v>521</v>
      </c>
      <c r="C336" s="103">
        <v>2</v>
      </c>
      <c r="D336" s="107">
        <v>0.0022190401114258137</v>
      </c>
      <c r="E336" s="107">
        <v>2.3201462861110542</v>
      </c>
      <c r="F336" s="103" t="s">
        <v>372</v>
      </c>
      <c r="G336" s="103" t="b">
        <v>0</v>
      </c>
      <c r="H336" s="103" t="b">
        <v>0</v>
      </c>
      <c r="I336" s="103" t="b">
        <v>0</v>
      </c>
      <c r="J336" s="103" t="b">
        <v>0</v>
      </c>
      <c r="K336" s="103" t="b">
        <v>0</v>
      </c>
      <c r="L336" s="103" t="b">
        <v>0</v>
      </c>
    </row>
    <row r="337" spans="1:12" ht="15">
      <c r="A337" s="105" t="s">
        <v>747</v>
      </c>
      <c r="B337" s="103" t="s">
        <v>627</v>
      </c>
      <c r="C337" s="103">
        <v>2</v>
      </c>
      <c r="D337" s="107">
        <v>0.0022190401114258137</v>
      </c>
      <c r="E337" s="107">
        <v>2.7180862947830917</v>
      </c>
      <c r="F337" s="103" t="s">
        <v>372</v>
      </c>
      <c r="G337" s="103" t="b">
        <v>0</v>
      </c>
      <c r="H337" s="103" t="b">
        <v>0</v>
      </c>
      <c r="I337" s="103" t="b">
        <v>0</v>
      </c>
      <c r="J337" s="103" t="b">
        <v>0</v>
      </c>
      <c r="K337" s="103" t="b">
        <v>0</v>
      </c>
      <c r="L337" s="103" t="b">
        <v>0</v>
      </c>
    </row>
    <row r="338" spans="1:12" ht="15">
      <c r="A338" s="105" t="s">
        <v>394</v>
      </c>
      <c r="B338" s="103" t="s">
        <v>400</v>
      </c>
      <c r="C338" s="103">
        <v>9</v>
      </c>
      <c r="D338" s="107">
        <v>0.0024696006628996685</v>
      </c>
      <c r="E338" s="107">
        <v>1.1018997526197274</v>
      </c>
      <c r="F338" s="103" t="s">
        <v>373</v>
      </c>
      <c r="G338" s="103" t="b">
        <v>0</v>
      </c>
      <c r="H338" s="103" t="b">
        <v>0</v>
      </c>
      <c r="I338" s="103" t="b">
        <v>0</v>
      </c>
      <c r="J338" s="103" t="b">
        <v>0</v>
      </c>
      <c r="K338" s="103" t="b">
        <v>0</v>
      </c>
      <c r="L338" s="103" t="b">
        <v>0</v>
      </c>
    </row>
    <row r="339" spans="1:12" ht="15">
      <c r="A339" s="105" t="s">
        <v>400</v>
      </c>
      <c r="B339" s="103" t="s">
        <v>418</v>
      </c>
      <c r="C339" s="103">
        <v>8</v>
      </c>
      <c r="D339" s="107">
        <v>0.002898328045565542</v>
      </c>
      <c r="E339" s="107">
        <v>1.8008697569557464</v>
      </c>
      <c r="F339" s="103" t="s">
        <v>373</v>
      </c>
      <c r="G339" s="103" t="b">
        <v>0</v>
      </c>
      <c r="H339" s="103" t="b">
        <v>0</v>
      </c>
      <c r="I339" s="103" t="b">
        <v>0</v>
      </c>
      <c r="J339" s="103" t="b">
        <v>0</v>
      </c>
      <c r="K339" s="103" t="b">
        <v>0</v>
      </c>
      <c r="L339" s="103" t="b">
        <v>0</v>
      </c>
    </row>
    <row r="340" spans="1:12" ht="15">
      <c r="A340" s="105" t="s">
        <v>399</v>
      </c>
      <c r="B340" s="103" t="s">
        <v>394</v>
      </c>
      <c r="C340" s="103">
        <v>8</v>
      </c>
      <c r="D340" s="107">
        <v>0.002898328045565542</v>
      </c>
      <c r="E340" s="107">
        <v>1.004989739611671</v>
      </c>
      <c r="F340" s="103" t="s">
        <v>373</v>
      </c>
      <c r="G340" s="103" t="b">
        <v>0</v>
      </c>
      <c r="H340" s="103" t="b">
        <v>0</v>
      </c>
      <c r="I340" s="103" t="b">
        <v>0</v>
      </c>
      <c r="J340" s="103" t="b">
        <v>0</v>
      </c>
      <c r="K340" s="103" t="b">
        <v>0</v>
      </c>
      <c r="L340" s="103" t="b">
        <v>0</v>
      </c>
    </row>
    <row r="341" spans="1:12" ht="15">
      <c r="A341" s="105" t="s">
        <v>426</v>
      </c>
      <c r="B341" s="103" t="s">
        <v>394</v>
      </c>
      <c r="C341" s="103">
        <v>8</v>
      </c>
      <c r="D341" s="107">
        <v>0.011174066757977396</v>
      </c>
      <c r="E341" s="107">
        <v>1.0507472301723462</v>
      </c>
      <c r="F341" s="103" t="s">
        <v>373</v>
      </c>
      <c r="G341" s="103" t="b">
        <v>0</v>
      </c>
      <c r="H341" s="103" t="b">
        <v>0</v>
      </c>
      <c r="I341" s="103" t="b">
        <v>0</v>
      </c>
      <c r="J341" s="103" t="b">
        <v>0</v>
      </c>
      <c r="K341" s="103" t="b">
        <v>0</v>
      </c>
      <c r="L341" s="103" t="b">
        <v>0</v>
      </c>
    </row>
    <row r="342" spans="1:12" ht="15">
      <c r="A342" s="105" t="s">
        <v>394</v>
      </c>
      <c r="B342" s="103" t="s">
        <v>395</v>
      </c>
      <c r="C342" s="103">
        <v>6</v>
      </c>
      <c r="D342" s="107">
        <v>0.0034617742466308563</v>
      </c>
      <c r="E342" s="107">
        <v>0.7339229673251331</v>
      </c>
      <c r="F342" s="103" t="s">
        <v>373</v>
      </c>
      <c r="G342" s="103" t="b">
        <v>0</v>
      </c>
      <c r="H342" s="103" t="b">
        <v>0</v>
      </c>
      <c r="I342" s="103" t="b">
        <v>0</v>
      </c>
      <c r="J342" s="103" t="b">
        <v>0</v>
      </c>
      <c r="K342" s="103" t="b">
        <v>0</v>
      </c>
      <c r="L342" s="103" t="b">
        <v>0</v>
      </c>
    </row>
    <row r="343" spans="1:12" ht="15">
      <c r="A343" s="105" t="s">
        <v>428</v>
      </c>
      <c r="B343" s="103" t="s">
        <v>426</v>
      </c>
      <c r="C343" s="103">
        <v>6</v>
      </c>
      <c r="D343" s="107">
        <v>0.011483952085637492</v>
      </c>
      <c r="E343" s="107">
        <v>1.733922967325133</v>
      </c>
      <c r="F343" s="103" t="s">
        <v>373</v>
      </c>
      <c r="G343" s="103" t="b">
        <v>0</v>
      </c>
      <c r="H343" s="103" t="b">
        <v>0</v>
      </c>
      <c r="I343" s="103" t="b">
        <v>0</v>
      </c>
      <c r="J343" s="103" t="b">
        <v>0</v>
      </c>
      <c r="K343" s="103" t="b">
        <v>0</v>
      </c>
      <c r="L343" s="103" t="b">
        <v>0</v>
      </c>
    </row>
    <row r="344" spans="1:12" ht="15">
      <c r="A344" s="105" t="s">
        <v>397</v>
      </c>
      <c r="B344" s="103" t="s">
        <v>435</v>
      </c>
      <c r="C344" s="103">
        <v>5</v>
      </c>
      <c r="D344" s="107">
        <v>0.003565063126897062</v>
      </c>
      <c r="E344" s="107">
        <v>1.9769610160114275</v>
      </c>
      <c r="F344" s="103" t="s">
        <v>373</v>
      </c>
      <c r="G344" s="103" t="b">
        <v>0</v>
      </c>
      <c r="H344" s="103" t="b">
        <v>0</v>
      </c>
      <c r="I344" s="103" t="b">
        <v>0</v>
      </c>
      <c r="J344" s="103" t="b">
        <v>0</v>
      </c>
      <c r="K344" s="103" t="b">
        <v>0</v>
      </c>
      <c r="L344" s="103" t="b">
        <v>0</v>
      </c>
    </row>
    <row r="345" spans="1:12" ht="15">
      <c r="A345" s="105" t="s">
        <v>435</v>
      </c>
      <c r="B345" s="103" t="s">
        <v>484</v>
      </c>
      <c r="C345" s="103">
        <v>5</v>
      </c>
      <c r="D345" s="107">
        <v>0.003565063126897062</v>
      </c>
      <c r="E345" s="107">
        <v>1.9769610160114275</v>
      </c>
      <c r="F345" s="103" t="s">
        <v>373</v>
      </c>
      <c r="G345" s="103" t="b">
        <v>0</v>
      </c>
      <c r="H345" s="103" t="b">
        <v>0</v>
      </c>
      <c r="I345" s="103" t="b">
        <v>0</v>
      </c>
      <c r="J345" s="103" t="b">
        <v>0</v>
      </c>
      <c r="K345" s="103" t="b">
        <v>0</v>
      </c>
      <c r="L345" s="103" t="b">
        <v>0</v>
      </c>
    </row>
    <row r="346" spans="1:12" ht="15">
      <c r="A346" s="105" t="s">
        <v>484</v>
      </c>
      <c r="B346" s="103" t="s">
        <v>401</v>
      </c>
      <c r="C346" s="103">
        <v>5</v>
      </c>
      <c r="D346" s="107">
        <v>0.003565063126897062</v>
      </c>
      <c r="E346" s="107">
        <v>1.8520222794031276</v>
      </c>
      <c r="F346" s="103" t="s">
        <v>373</v>
      </c>
      <c r="G346" s="103" t="b">
        <v>0</v>
      </c>
      <c r="H346" s="103" t="b">
        <v>0</v>
      </c>
      <c r="I346" s="103" t="b">
        <v>0</v>
      </c>
      <c r="J346" s="103" t="b">
        <v>0</v>
      </c>
      <c r="K346" s="103" t="b">
        <v>0</v>
      </c>
      <c r="L346" s="103" t="b">
        <v>0</v>
      </c>
    </row>
    <row r="347" spans="1:12" ht="15">
      <c r="A347" s="105" t="s">
        <v>401</v>
      </c>
      <c r="B347" s="103" t="s">
        <v>451</v>
      </c>
      <c r="C347" s="103">
        <v>5</v>
      </c>
      <c r="D347" s="107">
        <v>0.003565063126897062</v>
      </c>
      <c r="E347" s="107">
        <v>1.8520222794031276</v>
      </c>
      <c r="F347" s="103" t="s">
        <v>373</v>
      </c>
      <c r="G347" s="103" t="b">
        <v>0</v>
      </c>
      <c r="H347" s="103" t="b">
        <v>0</v>
      </c>
      <c r="I347" s="103" t="b">
        <v>0</v>
      </c>
      <c r="J347" s="103" t="b">
        <v>0</v>
      </c>
      <c r="K347" s="103" t="b">
        <v>0</v>
      </c>
      <c r="L347" s="103" t="b">
        <v>0</v>
      </c>
    </row>
    <row r="348" spans="1:12" ht="15">
      <c r="A348" s="105" t="s">
        <v>591</v>
      </c>
      <c r="B348" s="103" t="s">
        <v>394</v>
      </c>
      <c r="C348" s="103">
        <v>4</v>
      </c>
      <c r="D348" s="107">
        <v>0.005587033378988698</v>
      </c>
      <c r="E348" s="107">
        <v>1.1018997526197274</v>
      </c>
      <c r="F348" s="103" t="s">
        <v>373</v>
      </c>
      <c r="G348" s="103" t="b">
        <v>0</v>
      </c>
      <c r="H348" s="103" t="b">
        <v>0</v>
      </c>
      <c r="I348" s="103" t="b">
        <v>0</v>
      </c>
      <c r="J348" s="103" t="b">
        <v>0</v>
      </c>
      <c r="K348" s="103" t="b">
        <v>0</v>
      </c>
      <c r="L348" s="103" t="b">
        <v>0</v>
      </c>
    </row>
    <row r="349" spans="1:12" ht="15">
      <c r="A349" s="105" t="s">
        <v>501</v>
      </c>
      <c r="B349" s="103" t="s">
        <v>395</v>
      </c>
      <c r="C349" s="103">
        <v>3</v>
      </c>
      <c r="D349" s="107">
        <v>0.0032825881318926512</v>
      </c>
      <c r="E349" s="107">
        <v>1.6089842307168332</v>
      </c>
      <c r="F349" s="103" t="s">
        <v>373</v>
      </c>
      <c r="G349" s="103" t="b">
        <v>0</v>
      </c>
      <c r="H349" s="103" t="b">
        <v>0</v>
      </c>
      <c r="I349" s="103" t="b">
        <v>0</v>
      </c>
      <c r="J349" s="103" t="b">
        <v>0</v>
      </c>
      <c r="K349" s="103" t="b">
        <v>0</v>
      </c>
      <c r="L349" s="103" t="b">
        <v>0</v>
      </c>
    </row>
    <row r="350" spans="1:12" ht="15">
      <c r="A350" s="105" t="s">
        <v>396</v>
      </c>
      <c r="B350" s="103" t="s">
        <v>399</v>
      </c>
      <c r="C350" s="103">
        <v>3</v>
      </c>
      <c r="D350" s="107">
        <v>0.0032825881318926512</v>
      </c>
      <c r="E350" s="107">
        <v>1.028113538458809</v>
      </c>
      <c r="F350" s="103" t="s">
        <v>373</v>
      </c>
      <c r="G350" s="103" t="b">
        <v>0</v>
      </c>
      <c r="H350" s="103" t="b">
        <v>0</v>
      </c>
      <c r="I350" s="103" t="b">
        <v>0</v>
      </c>
      <c r="J350" s="103" t="b">
        <v>0</v>
      </c>
      <c r="K350" s="103" t="b">
        <v>0</v>
      </c>
      <c r="L350" s="103" t="b">
        <v>0</v>
      </c>
    </row>
    <row r="351" spans="1:12" ht="15">
      <c r="A351" s="105" t="s">
        <v>411</v>
      </c>
      <c r="B351" s="103" t="s">
        <v>501</v>
      </c>
      <c r="C351" s="103">
        <v>2</v>
      </c>
      <c r="D351" s="107">
        <v>0.002793516689494349</v>
      </c>
      <c r="E351" s="107">
        <v>2.1018997526197274</v>
      </c>
      <c r="F351" s="103" t="s">
        <v>373</v>
      </c>
      <c r="G351" s="103" t="b">
        <v>0</v>
      </c>
      <c r="H351" s="103" t="b">
        <v>0</v>
      </c>
      <c r="I351" s="103" t="b">
        <v>0</v>
      </c>
      <c r="J351" s="103" t="b">
        <v>0</v>
      </c>
      <c r="K351" s="103" t="b">
        <v>0</v>
      </c>
      <c r="L351" s="103" t="b">
        <v>0</v>
      </c>
    </row>
    <row r="352" spans="1:12" ht="15">
      <c r="A352" s="105" t="s">
        <v>957</v>
      </c>
      <c r="B352" s="103" t="s">
        <v>625</v>
      </c>
      <c r="C352" s="103">
        <v>2</v>
      </c>
      <c r="D352" s="107">
        <v>0.002793516689494349</v>
      </c>
      <c r="E352" s="107">
        <v>2.45408227073109</v>
      </c>
      <c r="F352" s="103" t="s">
        <v>373</v>
      </c>
      <c r="G352" s="103" t="b">
        <v>1</v>
      </c>
      <c r="H352" s="103" t="b">
        <v>0</v>
      </c>
      <c r="I352" s="103" t="b">
        <v>0</v>
      </c>
      <c r="J352" s="103" t="b">
        <v>0</v>
      </c>
      <c r="K352" s="103" t="b">
        <v>0</v>
      </c>
      <c r="L352" s="103" t="b">
        <v>0</v>
      </c>
    </row>
    <row r="353" spans="1:12" ht="15">
      <c r="A353" s="105" t="s">
        <v>625</v>
      </c>
      <c r="B353" s="103" t="s">
        <v>958</v>
      </c>
      <c r="C353" s="103">
        <v>2</v>
      </c>
      <c r="D353" s="107">
        <v>0.002793516689494349</v>
      </c>
      <c r="E353" s="107">
        <v>2.45408227073109</v>
      </c>
      <c r="F353" s="103" t="s">
        <v>373</v>
      </c>
      <c r="G353" s="103" t="b">
        <v>0</v>
      </c>
      <c r="H353" s="103" t="b">
        <v>0</v>
      </c>
      <c r="I353" s="103" t="b">
        <v>0</v>
      </c>
      <c r="J353" s="103" t="b">
        <v>0</v>
      </c>
      <c r="K353" s="103" t="b">
        <v>0</v>
      </c>
      <c r="L353" s="103" t="b">
        <v>0</v>
      </c>
    </row>
    <row r="354" spans="1:12" ht="15">
      <c r="A354" s="105" t="s">
        <v>958</v>
      </c>
      <c r="B354" s="103" t="s">
        <v>394</v>
      </c>
      <c r="C354" s="103">
        <v>2</v>
      </c>
      <c r="D354" s="107">
        <v>0.002793516689494349</v>
      </c>
      <c r="E354" s="107">
        <v>1.1018997526197274</v>
      </c>
      <c r="F354" s="103" t="s">
        <v>373</v>
      </c>
      <c r="G354" s="103" t="b">
        <v>0</v>
      </c>
      <c r="H354" s="103" t="b">
        <v>0</v>
      </c>
      <c r="I354" s="103" t="b">
        <v>0</v>
      </c>
      <c r="J354" s="103" t="b">
        <v>0</v>
      </c>
      <c r="K354" s="103" t="b">
        <v>0</v>
      </c>
      <c r="L354" s="103" t="b">
        <v>0</v>
      </c>
    </row>
    <row r="355" spans="1:12" ht="15">
      <c r="A355" s="105" t="s">
        <v>418</v>
      </c>
      <c r="B355" s="103" t="s">
        <v>959</v>
      </c>
      <c r="C355" s="103">
        <v>2</v>
      </c>
      <c r="D355" s="107">
        <v>0.002793516689494349</v>
      </c>
      <c r="E355" s="107">
        <v>1.8520222794031276</v>
      </c>
      <c r="F355" s="103" t="s">
        <v>373</v>
      </c>
      <c r="G355" s="103" t="b">
        <v>0</v>
      </c>
      <c r="H355" s="103" t="b">
        <v>0</v>
      </c>
      <c r="I355" s="103" t="b">
        <v>0</v>
      </c>
      <c r="J355" s="103" t="b">
        <v>0</v>
      </c>
      <c r="K355" s="103" t="b">
        <v>0</v>
      </c>
      <c r="L355" s="103" t="b">
        <v>0</v>
      </c>
    </row>
    <row r="356" spans="1:12" ht="15">
      <c r="A356" s="105" t="s">
        <v>959</v>
      </c>
      <c r="B356" s="103" t="s">
        <v>960</v>
      </c>
      <c r="C356" s="103">
        <v>2</v>
      </c>
      <c r="D356" s="107">
        <v>0.002793516689494349</v>
      </c>
      <c r="E356" s="107">
        <v>2.45408227073109</v>
      </c>
      <c r="F356" s="103" t="s">
        <v>373</v>
      </c>
      <c r="G356" s="103" t="b">
        <v>0</v>
      </c>
      <c r="H356" s="103" t="b">
        <v>0</v>
      </c>
      <c r="I356" s="103" t="b">
        <v>0</v>
      </c>
      <c r="J356" s="103" t="b">
        <v>0</v>
      </c>
      <c r="K356" s="103" t="b">
        <v>0</v>
      </c>
      <c r="L356" s="103" t="b">
        <v>0</v>
      </c>
    </row>
    <row r="357" spans="1:12" ht="15">
      <c r="A357" s="105" t="s">
        <v>960</v>
      </c>
      <c r="B357" s="103" t="s">
        <v>961</v>
      </c>
      <c r="C357" s="103">
        <v>2</v>
      </c>
      <c r="D357" s="107">
        <v>0.002793516689494349</v>
      </c>
      <c r="E357" s="107">
        <v>2.45408227073109</v>
      </c>
      <c r="F357" s="103" t="s">
        <v>373</v>
      </c>
      <c r="G357" s="103" t="b">
        <v>0</v>
      </c>
      <c r="H357" s="103" t="b">
        <v>0</v>
      </c>
      <c r="I357" s="103" t="b">
        <v>0</v>
      </c>
      <c r="J357" s="103" t="b">
        <v>0</v>
      </c>
      <c r="K357" s="103" t="b">
        <v>0</v>
      </c>
      <c r="L357" s="103" t="b">
        <v>0</v>
      </c>
    </row>
    <row r="358" spans="1:12" ht="15">
      <c r="A358" s="105" t="s">
        <v>961</v>
      </c>
      <c r="B358" s="103" t="s">
        <v>730</v>
      </c>
      <c r="C358" s="103">
        <v>2</v>
      </c>
      <c r="D358" s="107">
        <v>0.002793516689494349</v>
      </c>
      <c r="E358" s="107">
        <v>2.2779910116754087</v>
      </c>
      <c r="F358" s="103" t="s">
        <v>373</v>
      </c>
      <c r="G358" s="103" t="b">
        <v>0</v>
      </c>
      <c r="H358" s="103" t="b">
        <v>0</v>
      </c>
      <c r="I358" s="103" t="b">
        <v>0</v>
      </c>
      <c r="J358" s="103" t="b">
        <v>0</v>
      </c>
      <c r="K358" s="103" t="b">
        <v>0</v>
      </c>
      <c r="L358" s="103" t="b">
        <v>0</v>
      </c>
    </row>
    <row r="359" spans="1:12" ht="15">
      <c r="A359" s="105" t="s">
        <v>730</v>
      </c>
      <c r="B359" s="103" t="s">
        <v>398</v>
      </c>
      <c r="C359" s="103">
        <v>2</v>
      </c>
      <c r="D359" s="107">
        <v>0.002793516689494349</v>
      </c>
      <c r="E359" s="107">
        <v>1.465077655032553</v>
      </c>
      <c r="F359" s="103" t="s">
        <v>373</v>
      </c>
      <c r="G359" s="103" t="b">
        <v>0</v>
      </c>
      <c r="H359" s="103" t="b">
        <v>0</v>
      </c>
      <c r="I359" s="103" t="b">
        <v>0</v>
      </c>
      <c r="J359" s="103" t="b">
        <v>0</v>
      </c>
      <c r="K359" s="103" t="b">
        <v>0</v>
      </c>
      <c r="L359" s="103" t="b">
        <v>0</v>
      </c>
    </row>
    <row r="360" spans="1:12" ht="15">
      <c r="A360" s="105" t="s">
        <v>398</v>
      </c>
      <c r="B360" s="103" t="s">
        <v>962</v>
      </c>
      <c r="C360" s="103">
        <v>2</v>
      </c>
      <c r="D360" s="107">
        <v>0.002793516689494349</v>
      </c>
      <c r="E360" s="107">
        <v>1.6411689140882344</v>
      </c>
      <c r="F360" s="103" t="s">
        <v>373</v>
      </c>
      <c r="G360" s="103" t="b">
        <v>0</v>
      </c>
      <c r="H360" s="103" t="b">
        <v>0</v>
      </c>
      <c r="I360" s="103" t="b">
        <v>0</v>
      </c>
      <c r="J360" s="103" t="b">
        <v>0</v>
      </c>
      <c r="K360" s="103" t="b">
        <v>0</v>
      </c>
      <c r="L360" s="103" t="b">
        <v>0</v>
      </c>
    </row>
    <row r="361" spans="1:12" ht="15">
      <c r="A361" s="105" t="s">
        <v>962</v>
      </c>
      <c r="B361" s="103" t="s">
        <v>731</v>
      </c>
      <c r="C361" s="103">
        <v>2</v>
      </c>
      <c r="D361" s="107">
        <v>0.002793516689494349</v>
      </c>
      <c r="E361" s="107">
        <v>2.45408227073109</v>
      </c>
      <c r="F361" s="103" t="s">
        <v>373</v>
      </c>
      <c r="G361" s="103" t="b">
        <v>0</v>
      </c>
      <c r="H361" s="103" t="b">
        <v>0</v>
      </c>
      <c r="I361" s="103" t="b">
        <v>0</v>
      </c>
      <c r="J361" s="103" t="b">
        <v>0</v>
      </c>
      <c r="K361" s="103" t="b">
        <v>0</v>
      </c>
      <c r="L361" s="103" t="b">
        <v>0</v>
      </c>
    </row>
    <row r="362" spans="1:12" ht="15">
      <c r="A362" s="105" t="s">
        <v>731</v>
      </c>
      <c r="B362" s="103" t="s">
        <v>398</v>
      </c>
      <c r="C362" s="103">
        <v>2</v>
      </c>
      <c r="D362" s="107">
        <v>0.002793516689494349</v>
      </c>
      <c r="E362" s="107">
        <v>1.6411689140882344</v>
      </c>
      <c r="F362" s="103" t="s">
        <v>373</v>
      </c>
      <c r="G362" s="103" t="b">
        <v>0</v>
      </c>
      <c r="H362" s="103" t="b">
        <v>0</v>
      </c>
      <c r="I362" s="103" t="b">
        <v>0</v>
      </c>
      <c r="J362" s="103" t="b">
        <v>0</v>
      </c>
      <c r="K362" s="103" t="b">
        <v>0</v>
      </c>
      <c r="L362" s="103" t="b">
        <v>0</v>
      </c>
    </row>
    <row r="363" spans="1:12" ht="15">
      <c r="A363" s="105" t="s">
        <v>398</v>
      </c>
      <c r="B363" s="103" t="s">
        <v>963</v>
      </c>
      <c r="C363" s="103">
        <v>2</v>
      </c>
      <c r="D363" s="107">
        <v>0.002793516689494349</v>
      </c>
      <c r="E363" s="107">
        <v>1.6411689140882344</v>
      </c>
      <c r="F363" s="103" t="s">
        <v>373</v>
      </c>
      <c r="G363" s="103" t="b">
        <v>0</v>
      </c>
      <c r="H363" s="103" t="b">
        <v>0</v>
      </c>
      <c r="I363" s="103" t="b">
        <v>0</v>
      </c>
      <c r="J363" s="103" t="b">
        <v>0</v>
      </c>
      <c r="K363" s="103" t="b">
        <v>0</v>
      </c>
      <c r="L363" s="103" t="b">
        <v>0</v>
      </c>
    </row>
    <row r="364" spans="1:12" ht="15">
      <c r="A364" s="105" t="s">
        <v>963</v>
      </c>
      <c r="B364" s="103" t="s">
        <v>472</v>
      </c>
      <c r="C364" s="103">
        <v>2</v>
      </c>
      <c r="D364" s="107">
        <v>0.002793516689494349</v>
      </c>
      <c r="E364" s="107">
        <v>1.9100142263808144</v>
      </c>
      <c r="F364" s="103" t="s">
        <v>373</v>
      </c>
      <c r="G364" s="103" t="b">
        <v>0</v>
      </c>
      <c r="H364" s="103" t="b">
        <v>0</v>
      </c>
      <c r="I364" s="103" t="b">
        <v>0</v>
      </c>
      <c r="J364" s="103" t="b">
        <v>0</v>
      </c>
      <c r="K364" s="103" t="b">
        <v>0</v>
      </c>
      <c r="L364" s="103" t="b">
        <v>0</v>
      </c>
    </row>
    <row r="365" spans="1:12" ht="15">
      <c r="A365" s="105" t="s">
        <v>472</v>
      </c>
      <c r="B365" s="103" t="s">
        <v>399</v>
      </c>
      <c r="C365" s="103">
        <v>2</v>
      </c>
      <c r="D365" s="107">
        <v>0.002793516689494349</v>
      </c>
      <c r="E365" s="107">
        <v>1.2110442220447954</v>
      </c>
      <c r="F365" s="103" t="s">
        <v>373</v>
      </c>
      <c r="G365" s="103" t="b">
        <v>0</v>
      </c>
      <c r="H365" s="103" t="b">
        <v>0</v>
      </c>
      <c r="I365" s="103" t="b">
        <v>0</v>
      </c>
      <c r="J365" s="103" t="b">
        <v>0</v>
      </c>
      <c r="K365" s="103" t="b">
        <v>0</v>
      </c>
      <c r="L365" s="103" t="b">
        <v>0</v>
      </c>
    </row>
    <row r="366" spans="1:12" ht="15">
      <c r="A366" s="105" t="s">
        <v>418</v>
      </c>
      <c r="B366" s="103" t="s">
        <v>803</v>
      </c>
      <c r="C366" s="103">
        <v>2</v>
      </c>
      <c r="D366" s="107">
        <v>0.002793516689494349</v>
      </c>
      <c r="E366" s="107">
        <v>1.8520222794031276</v>
      </c>
      <c r="F366" s="103" t="s">
        <v>373</v>
      </c>
      <c r="G366" s="103" t="b">
        <v>0</v>
      </c>
      <c r="H366" s="103" t="b">
        <v>0</v>
      </c>
      <c r="I366" s="103" t="b">
        <v>0</v>
      </c>
      <c r="J366" s="103" t="b">
        <v>0</v>
      </c>
      <c r="K366" s="103" t="b">
        <v>0</v>
      </c>
      <c r="L366" s="103" t="b">
        <v>0</v>
      </c>
    </row>
    <row r="367" spans="1:12" ht="15">
      <c r="A367" s="105" t="s">
        <v>803</v>
      </c>
      <c r="B367" s="103" t="s">
        <v>663</v>
      </c>
      <c r="C367" s="103">
        <v>2</v>
      </c>
      <c r="D367" s="107">
        <v>0.002793516689494349</v>
      </c>
      <c r="E367" s="107">
        <v>2.45408227073109</v>
      </c>
      <c r="F367" s="103" t="s">
        <v>373</v>
      </c>
      <c r="G367" s="103" t="b">
        <v>0</v>
      </c>
      <c r="H367" s="103" t="b">
        <v>0</v>
      </c>
      <c r="I367" s="103" t="b">
        <v>0</v>
      </c>
      <c r="J367" s="103" t="b">
        <v>0</v>
      </c>
      <c r="K367" s="103" t="b">
        <v>0</v>
      </c>
      <c r="L367" s="103" t="b">
        <v>0</v>
      </c>
    </row>
    <row r="368" spans="1:12" ht="15">
      <c r="A368" s="105" t="s">
        <v>663</v>
      </c>
      <c r="B368" s="103" t="s">
        <v>804</v>
      </c>
      <c r="C368" s="103">
        <v>2</v>
      </c>
      <c r="D368" s="107">
        <v>0.002793516689494349</v>
      </c>
      <c r="E368" s="107">
        <v>2.45408227073109</v>
      </c>
      <c r="F368" s="103" t="s">
        <v>373</v>
      </c>
      <c r="G368" s="103" t="b">
        <v>0</v>
      </c>
      <c r="H368" s="103" t="b">
        <v>0</v>
      </c>
      <c r="I368" s="103" t="b">
        <v>0</v>
      </c>
      <c r="J368" s="103" t="b">
        <v>0</v>
      </c>
      <c r="K368" s="103" t="b">
        <v>0</v>
      </c>
      <c r="L368" s="103" t="b">
        <v>0</v>
      </c>
    </row>
    <row r="369" spans="1:12" ht="15">
      <c r="A369" s="105" t="s">
        <v>804</v>
      </c>
      <c r="B369" s="103" t="s">
        <v>394</v>
      </c>
      <c r="C369" s="103">
        <v>2</v>
      </c>
      <c r="D369" s="107">
        <v>0.002793516689494349</v>
      </c>
      <c r="E369" s="107">
        <v>1.1018997526197274</v>
      </c>
      <c r="F369" s="103" t="s">
        <v>373</v>
      </c>
      <c r="G369" s="103" t="b">
        <v>0</v>
      </c>
      <c r="H369" s="103" t="b">
        <v>0</v>
      </c>
      <c r="I369" s="103" t="b">
        <v>0</v>
      </c>
      <c r="J369" s="103" t="b">
        <v>0</v>
      </c>
      <c r="K369" s="103" t="b">
        <v>0</v>
      </c>
      <c r="L369" s="103" t="b">
        <v>0</v>
      </c>
    </row>
    <row r="370" spans="1:12" ht="15">
      <c r="A370" s="105" t="s">
        <v>394</v>
      </c>
      <c r="B370" s="103" t="s">
        <v>805</v>
      </c>
      <c r="C370" s="103">
        <v>2</v>
      </c>
      <c r="D370" s="107">
        <v>0.002793516689494349</v>
      </c>
      <c r="E370" s="107">
        <v>1.1018997526197274</v>
      </c>
      <c r="F370" s="103" t="s">
        <v>373</v>
      </c>
      <c r="G370" s="103" t="b">
        <v>0</v>
      </c>
      <c r="H370" s="103" t="b">
        <v>0</v>
      </c>
      <c r="I370" s="103" t="b">
        <v>0</v>
      </c>
      <c r="J370" s="103" t="b">
        <v>0</v>
      </c>
      <c r="K370" s="103" t="b">
        <v>0</v>
      </c>
      <c r="L370" s="103" t="b">
        <v>0</v>
      </c>
    </row>
    <row r="371" spans="1:12" ht="15">
      <c r="A371" s="105" t="s">
        <v>805</v>
      </c>
      <c r="B371" s="103" t="s">
        <v>399</v>
      </c>
      <c r="C371" s="103">
        <v>2</v>
      </c>
      <c r="D371" s="107">
        <v>0.002793516689494349</v>
      </c>
      <c r="E371" s="107">
        <v>1.7551122663950711</v>
      </c>
      <c r="F371" s="103" t="s">
        <v>373</v>
      </c>
      <c r="G371" s="103" t="b">
        <v>0</v>
      </c>
      <c r="H371" s="103" t="b">
        <v>0</v>
      </c>
      <c r="I371" s="103" t="b">
        <v>0</v>
      </c>
      <c r="J371" s="103" t="b">
        <v>0</v>
      </c>
      <c r="K371" s="103" t="b">
        <v>0</v>
      </c>
      <c r="L371" s="103" t="b">
        <v>0</v>
      </c>
    </row>
    <row r="372" spans="1:12" ht="15">
      <c r="A372" s="105" t="s">
        <v>395</v>
      </c>
      <c r="B372" s="103" t="s">
        <v>557</v>
      </c>
      <c r="C372" s="103">
        <v>2</v>
      </c>
      <c r="D372" s="107">
        <v>0.002793516689494349</v>
      </c>
      <c r="E372" s="107">
        <v>1.6759310203474462</v>
      </c>
      <c r="F372" s="103" t="s">
        <v>373</v>
      </c>
      <c r="G372" s="103" t="b">
        <v>0</v>
      </c>
      <c r="H372" s="103" t="b">
        <v>0</v>
      </c>
      <c r="I372" s="103" t="b">
        <v>0</v>
      </c>
      <c r="J372" s="103" t="b">
        <v>0</v>
      </c>
      <c r="K372" s="103" t="b">
        <v>0</v>
      </c>
      <c r="L372" s="103" t="b">
        <v>0</v>
      </c>
    </row>
    <row r="373" spans="1:12" ht="15">
      <c r="A373" s="105" t="s">
        <v>557</v>
      </c>
      <c r="B373" s="103" t="s">
        <v>664</v>
      </c>
      <c r="C373" s="103">
        <v>2</v>
      </c>
      <c r="D373" s="107">
        <v>0.002793516689494349</v>
      </c>
      <c r="E373" s="107">
        <v>2.2779910116754087</v>
      </c>
      <c r="F373" s="103" t="s">
        <v>373</v>
      </c>
      <c r="G373" s="103" t="b">
        <v>0</v>
      </c>
      <c r="H373" s="103" t="b">
        <v>0</v>
      </c>
      <c r="I373" s="103" t="b">
        <v>0</v>
      </c>
      <c r="J373" s="103" t="b">
        <v>0</v>
      </c>
      <c r="K373" s="103" t="b">
        <v>0</v>
      </c>
      <c r="L373" s="103" t="b">
        <v>0</v>
      </c>
    </row>
    <row r="374" spans="1:12" ht="15">
      <c r="A374" s="105" t="s">
        <v>664</v>
      </c>
      <c r="B374" s="103" t="s">
        <v>806</v>
      </c>
      <c r="C374" s="103">
        <v>2</v>
      </c>
      <c r="D374" s="107">
        <v>0.002793516689494349</v>
      </c>
      <c r="E374" s="107">
        <v>2.2779910116754087</v>
      </c>
      <c r="F374" s="103" t="s">
        <v>373</v>
      </c>
      <c r="G374" s="103" t="b">
        <v>0</v>
      </c>
      <c r="H374" s="103" t="b">
        <v>0</v>
      </c>
      <c r="I374" s="103" t="b">
        <v>0</v>
      </c>
      <c r="J374" s="103" t="b">
        <v>0</v>
      </c>
      <c r="K374" s="103" t="b">
        <v>0</v>
      </c>
      <c r="L374" s="103" t="b">
        <v>0</v>
      </c>
    </row>
    <row r="375" spans="1:12" ht="15">
      <c r="A375" s="105" t="s">
        <v>806</v>
      </c>
      <c r="B375" s="103" t="s">
        <v>472</v>
      </c>
      <c r="C375" s="103">
        <v>2</v>
      </c>
      <c r="D375" s="107">
        <v>0.002793516689494349</v>
      </c>
      <c r="E375" s="107">
        <v>1.9100142263808144</v>
      </c>
      <c r="F375" s="103" t="s">
        <v>373</v>
      </c>
      <c r="G375" s="103" t="b">
        <v>0</v>
      </c>
      <c r="H375" s="103" t="b">
        <v>0</v>
      </c>
      <c r="I375" s="103" t="b">
        <v>0</v>
      </c>
      <c r="J375" s="103" t="b">
        <v>0</v>
      </c>
      <c r="K375" s="103" t="b">
        <v>0</v>
      </c>
      <c r="L375" s="103" t="b">
        <v>0</v>
      </c>
    </row>
    <row r="376" spans="1:12" ht="15">
      <c r="A376" s="105" t="s">
        <v>472</v>
      </c>
      <c r="B376" s="103" t="s">
        <v>807</v>
      </c>
      <c r="C376" s="103">
        <v>2</v>
      </c>
      <c r="D376" s="107">
        <v>0.002793516689494349</v>
      </c>
      <c r="E376" s="107">
        <v>1.9100142263808144</v>
      </c>
      <c r="F376" s="103" t="s">
        <v>373</v>
      </c>
      <c r="G376" s="103" t="b">
        <v>0</v>
      </c>
      <c r="H376" s="103" t="b">
        <v>0</v>
      </c>
      <c r="I376" s="103" t="b">
        <v>0</v>
      </c>
      <c r="J376" s="103" t="b">
        <v>0</v>
      </c>
      <c r="K376" s="103" t="b">
        <v>0</v>
      </c>
      <c r="L376" s="103" t="b">
        <v>0</v>
      </c>
    </row>
    <row r="377" spans="1:12" ht="15">
      <c r="A377" s="105" t="s">
        <v>807</v>
      </c>
      <c r="B377" s="103" t="s">
        <v>417</v>
      </c>
      <c r="C377" s="103">
        <v>2</v>
      </c>
      <c r="D377" s="107">
        <v>0.002793516689494349</v>
      </c>
      <c r="E377" s="107">
        <v>1.9100142263808144</v>
      </c>
      <c r="F377" s="103" t="s">
        <v>373</v>
      </c>
      <c r="G377" s="103" t="b">
        <v>0</v>
      </c>
      <c r="H377" s="103" t="b">
        <v>0</v>
      </c>
      <c r="I377" s="103" t="b">
        <v>0</v>
      </c>
      <c r="J377" s="103" t="b">
        <v>0</v>
      </c>
      <c r="K377" s="103" t="b">
        <v>0</v>
      </c>
      <c r="L377" s="103" t="b">
        <v>0</v>
      </c>
    </row>
    <row r="378" spans="1:12" ht="15">
      <c r="A378" s="105" t="s">
        <v>417</v>
      </c>
      <c r="B378" s="103" t="s">
        <v>542</v>
      </c>
      <c r="C378" s="103">
        <v>2</v>
      </c>
      <c r="D378" s="107">
        <v>0.002793516689494349</v>
      </c>
      <c r="E378" s="107">
        <v>1.733922967325133</v>
      </c>
      <c r="F378" s="103" t="s">
        <v>373</v>
      </c>
      <c r="G378" s="103" t="b">
        <v>0</v>
      </c>
      <c r="H378" s="103" t="b">
        <v>0</v>
      </c>
      <c r="I378" s="103" t="b">
        <v>0</v>
      </c>
      <c r="J378" s="103" t="b">
        <v>1</v>
      </c>
      <c r="K378" s="103" t="b">
        <v>0</v>
      </c>
      <c r="L378" s="103" t="b">
        <v>0</v>
      </c>
    </row>
    <row r="379" spans="1:12" ht="15">
      <c r="A379" s="105" t="s">
        <v>542</v>
      </c>
      <c r="B379" s="103" t="s">
        <v>592</v>
      </c>
      <c r="C379" s="103">
        <v>2</v>
      </c>
      <c r="D379" s="107">
        <v>0.002793516689494349</v>
      </c>
      <c r="E379" s="107">
        <v>2.1018997526197274</v>
      </c>
      <c r="F379" s="103" t="s">
        <v>373</v>
      </c>
      <c r="G379" s="103" t="b">
        <v>1</v>
      </c>
      <c r="H379" s="103" t="b">
        <v>0</v>
      </c>
      <c r="I379" s="103" t="b">
        <v>0</v>
      </c>
      <c r="J379" s="103" t="b">
        <v>0</v>
      </c>
      <c r="K379" s="103" t="b">
        <v>0</v>
      </c>
      <c r="L379" s="103" t="b">
        <v>0</v>
      </c>
    </row>
    <row r="380" spans="1:12" ht="15">
      <c r="A380" s="105" t="s">
        <v>592</v>
      </c>
      <c r="B380" s="103" t="s">
        <v>440</v>
      </c>
      <c r="C380" s="103">
        <v>2</v>
      </c>
      <c r="D380" s="107">
        <v>0.002793516689494349</v>
      </c>
      <c r="E380" s="107">
        <v>1.8008697569557461</v>
      </c>
      <c r="F380" s="103" t="s">
        <v>373</v>
      </c>
      <c r="G380" s="103" t="b">
        <v>0</v>
      </c>
      <c r="H380" s="103" t="b">
        <v>0</v>
      </c>
      <c r="I380" s="103" t="b">
        <v>0</v>
      </c>
      <c r="J380" s="103" t="b">
        <v>0</v>
      </c>
      <c r="K380" s="103" t="b">
        <v>0</v>
      </c>
      <c r="L380" s="103" t="b">
        <v>0</v>
      </c>
    </row>
    <row r="381" spans="1:12" ht="15">
      <c r="A381" s="105" t="s">
        <v>440</v>
      </c>
      <c r="B381" s="103" t="s">
        <v>490</v>
      </c>
      <c r="C381" s="103">
        <v>2</v>
      </c>
      <c r="D381" s="107">
        <v>0.002793516689494349</v>
      </c>
      <c r="E381" s="107">
        <v>1.8008697569557461</v>
      </c>
      <c r="F381" s="103" t="s">
        <v>373</v>
      </c>
      <c r="G381" s="103" t="b">
        <v>0</v>
      </c>
      <c r="H381" s="103" t="b">
        <v>0</v>
      </c>
      <c r="I381" s="103" t="b">
        <v>0</v>
      </c>
      <c r="J381" s="103" t="b">
        <v>0</v>
      </c>
      <c r="K381" s="103" t="b">
        <v>0</v>
      </c>
      <c r="L381" s="103" t="b">
        <v>0</v>
      </c>
    </row>
    <row r="382" spans="1:12" ht="15">
      <c r="A382" s="105" t="s">
        <v>490</v>
      </c>
      <c r="B382" s="103" t="s">
        <v>510</v>
      </c>
      <c r="C382" s="103">
        <v>2</v>
      </c>
      <c r="D382" s="107">
        <v>0.002793516689494349</v>
      </c>
      <c r="E382" s="107">
        <v>2.1018997526197274</v>
      </c>
      <c r="F382" s="103" t="s">
        <v>373</v>
      </c>
      <c r="G382" s="103" t="b">
        <v>0</v>
      </c>
      <c r="H382" s="103" t="b">
        <v>0</v>
      </c>
      <c r="I382" s="103" t="b">
        <v>0</v>
      </c>
      <c r="J382" s="103" t="b">
        <v>0</v>
      </c>
      <c r="K382" s="103" t="b">
        <v>0</v>
      </c>
      <c r="L382" s="103" t="b">
        <v>0</v>
      </c>
    </row>
    <row r="383" spans="1:12" ht="15">
      <c r="A383" s="105" t="s">
        <v>510</v>
      </c>
      <c r="B383" s="103" t="s">
        <v>591</v>
      </c>
      <c r="C383" s="103">
        <v>2</v>
      </c>
      <c r="D383" s="107">
        <v>0.002793516689494349</v>
      </c>
      <c r="E383" s="107">
        <v>2.45408227073109</v>
      </c>
      <c r="F383" s="103" t="s">
        <v>373</v>
      </c>
      <c r="G383" s="103" t="b">
        <v>0</v>
      </c>
      <c r="H383" s="103" t="b">
        <v>0</v>
      </c>
      <c r="I383" s="103" t="b">
        <v>0</v>
      </c>
      <c r="J383" s="103" t="b">
        <v>0</v>
      </c>
      <c r="K383" s="103" t="b">
        <v>0</v>
      </c>
      <c r="L383" s="103" t="b">
        <v>0</v>
      </c>
    </row>
    <row r="384" spans="1:12" ht="15">
      <c r="A384" s="105" t="s">
        <v>394</v>
      </c>
      <c r="B384" s="103" t="s">
        <v>808</v>
      </c>
      <c r="C384" s="103">
        <v>2</v>
      </c>
      <c r="D384" s="107">
        <v>0.002793516689494349</v>
      </c>
      <c r="E384" s="107">
        <v>1.1018997526197274</v>
      </c>
      <c r="F384" s="103" t="s">
        <v>373</v>
      </c>
      <c r="G384" s="103" t="b">
        <v>0</v>
      </c>
      <c r="H384" s="103" t="b">
        <v>0</v>
      </c>
      <c r="I384" s="103" t="b">
        <v>0</v>
      </c>
      <c r="J384" s="103" t="b">
        <v>0</v>
      </c>
      <c r="K384" s="103" t="b">
        <v>0</v>
      </c>
      <c r="L384" s="103" t="b">
        <v>0</v>
      </c>
    </row>
    <row r="385" spans="1:12" ht="15">
      <c r="A385" s="105" t="s">
        <v>808</v>
      </c>
      <c r="B385" s="103" t="s">
        <v>487</v>
      </c>
      <c r="C385" s="103">
        <v>2</v>
      </c>
      <c r="D385" s="107">
        <v>0.002793516689494349</v>
      </c>
      <c r="E385" s="107">
        <v>2.2779910116754087</v>
      </c>
      <c r="F385" s="103" t="s">
        <v>373</v>
      </c>
      <c r="G385" s="103" t="b">
        <v>0</v>
      </c>
      <c r="H385" s="103" t="b">
        <v>0</v>
      </c>
      <c r="I385" s="103" t="b">
        <v>0</v>
      </c>
      <c r="J385" s="103" t="b">
        <v>0</v>
      </c>
      <c r="K385" s="103" t="b">
        <v>0</v>
      </c>
      <c r="L385" s="103" t="b">
        <v>0</v>
      </c>
    </row>
    <row r="386" spans="1:12" ht="15">
      <c r="A386" s="105" t="s">
        <v>487</v>
      </c>
      <c r="B386" s="103" t="s">
        <v>419</v>
      </c>
      <c r="C386" s="103">
        <v>2</v>
      </c>
      <c r="D386" s="107">
        <v>0.002793516689494349</v>
      </c>
      <c r="E386" s="107">
        <v>2.2779910116754087</v>
      </c>
      <c r="F386" s="103" t="s">
        <v>373</v>
      </c>
      <c r="G386" s="103" t="b">
        <v>0</v>
      </c>
      <c r="H386" s="103" t="b">
        <v>0</v>
      </c>
      <c r="I386" s="103" t="b">
        <v>0</v>
      </c>
      <c r="J386" s="103" t="b">
        <v>0</v>
      </c>
      <c r="K386" s="103" t="b">
        <v>0</v>
      </c>
      <c r="L386" s="103" t="b">
        <v>0</v>
      </c>
    </row>
    <row r="387" spans="1:12" ht="15">
      <c r="A387" s="105" t="s">
        <v>419</v>
      </c>
      <c r="B387" s="103" t="s">
        <v>530</v>
      </c>
      <c r="C387" s="103">
        <v>2</v>
      </c>
      <c r="D387" s="107">
        <v>0.002793516689494349</v>
      </c>
      <c r="E387" s="107">
        <v>2.45408227073109</v>
      </c>
      <c r="F387" s="103" t="s">
        <v>373</v>
      </c>
      <c r="G387" s="103" t="b">
        <v>0</v>
      </c>
      <c r="H387" s="103" t="b">
        <v>0</v>
      </c>
      <c r="I387" s="103" t="b">
        <v>0</v>
      </c>
      <c r="J387" s="103" t="b">
        <v>0</v>
      </c>
      <c r="K387" s="103" t="b">
        <v>0</v>
      </c>
      <c r="L387" s="103" t="b">
        <v>0</v>
      </c>
    </row>
    <row r="388" spans="1:12" ht="15">
      <c r="A388" s="105" t="s">
        <v>530</v>
      </c>
      <c r="B388" s="103" t="s">
        <v>809</v>
      </c>
      <c r="C388" s="103">
        <v>2</v>
      </c>
      <c r="D388" s="107">
        <v>0.002793516689494349</v>
      </c>
      <c r="E388" s="107">
        <v>2.45408227073109</v>
      </c>
      <c r="F388" s="103" t="s">
        <v>373</v>
      </c>
      <c r="G388" s="103" t="b">
        <v>0</v>
      </c>
      <c r="H388" s="103" t="b">
        <v>0</v>
      </c>
      <c r="I388" s="103" t="b">
        <v>0</v>
      </c>
      <c r="J388" s="103" t="b">
        <v>0</v>
      </c>
      <c r="K388" s="103" t="b">
        <v>0</v>
      </c>
      <c r="L388" s="103" t="b">
        <v>0</v>
      </c>
    </row>
    <row r="389" spans="1:12" ht="15">
      <c r="A389" s="105" t="s">
        <v>809</v>
      </c>
      <c r="B389" s="103" t="s">
        <v>810</v>
      </c>
      <c r="C389" s="103">
        <v>2</v>
      </c>
      <c r="D389" s="107">
        <v>0.002793516689494349</v>
      </c>
      <c r="E389" s="107">
        <v>2.45408227073109</v>
      </c>
      <c r="F389" s="103" t="s">
        <v>373</v>
      </c>
      <c r="G389" s="103" t="b">
        <v>0</v>
      </c>
      <c r="H389" s="103" t="b">
        <v>0</v>
      </c>
      <c r="I389" s="103" t="b">
        <v>0</v>
      </c>
      <c r="J389" s="103" t="b">
        <v>0</v>
      </c>
      <c r="K389" s="103" t="b">
        <v>0</v>
      </c>
      <c r="L389" s="103" t="b">
        <v>0</v>
      </c>
    </row>
    <row r="390" spans="1:12" ht="15">
      <c r="A390" s="105" t="s">
        <v>810</v>
      </c>
      <c r="B390" s="103" t="s">
        <v>417</v>
      </c>
      <c r="C390" s="103">
        <v>2</v>
      </c>
      <c r="D390" s="107">
        <v>0.002793516689494349</v>
      </c>
      <c r="E390" s="107">
        <v>1.9100142263808144</v>
      </c>
      <c r="F390" s="103" t="s">
        <v>373</v>
      </c>
      <c r="G390" s="103" t="b">
        <v>0</v>
      </c>
      <c r="H390" s="103" t="b">
        <v>0</v>
      </c>
      <c r="I390" s="103" t="b">
        <v>0</v>
      </c>
      <c r="J390" s="103" t="b">
        <v>0</v>
      </c>
      <c r="K390" s="103" t="b">
        <v>0</v>
      </c>
      <c r="L390" s="103" t="b">
        <v>0</v>
      </c>
    </row>
    <row r="391" spans="1:12" ht="15">
      <c r="A391" s="105" t="s">
        <v>417</v>
      </c>
      <c r="B391" s="103" t="s">
        <v>811</v>
      </c>
      <c r="C391" s="103">
        <v>2</v>
      </c>
      <c r="D391" s="107">
        <v>0.002793516689494349</v>
      </c>
      <c r="E391" s="107">
        <v>1.9100142263808144</v>
      </c>
      <c r="F391" s="103" t="s">
        <v>373</v>
      </c>
      <c r="G391" s="103" t="b">
        <v>0</v>
      </c>
      <c r="H391" s="103" t="b">
        <v>0</v>
      </c>
      <c r="I391" s="103" t="b">
        <v>0</v>
      </c>
      <c r="J391" s="103" t="b">
        <v>0</v>
      </c>
      <c r="K391" s="103" t="b">
        <v>0</v>
      </c>
      <c r="L391" s="103" t="b">
        <v>0</v>
      </c>
    </row>
    <row r="392" spans="1:12" ht="15">
      <c r="A392" s="105" t="s">
        <v>811</v>
      </c>
      <c r="B392" s="103" t="s">
        <v>396</v>
      </c>
      <c r="C392" s="103">
        <v>2</v>
      </c>
      <c r="D392" s="107">
        <v>0.002793516689494349</v>
      </c>
      <c r="E392" s="107">
        <v>1.57902100733939</v>
      </c>
      <c r="F392" s="103" t="s">
        <v>373</v>
      </c>
      <c r="G392" s="103" t="b">
        <v>0</v>
      </c>
      <c r="H392" s="103" t="b">
        <v>0</v>
      </c>
      <c r="I392" s="103" t="b">
        <v>0</v>
      </c>
      <c r="J392" s="103" t="b">
        <v>0</v>
      </c>
      <c r="K392" s="103" t="b">
        <v>0</v>
      </c>
      <c r="L392" s="103" t="b">
        <v>0</v>
      </c>
    </row>
    <row r="393" spans="1:12" ht="15">
      <c r="A393" s="105" t="s">
        <v>396</v>
      </c>
      <c r="B393" s="103" t="s">
        <v>397</v>
      </c>
      <c r="C393" s="103">
        <v>2</v>
      </c>
      <c r="D393" s="107">
        <v>0.002793516689494349</v>
      </c>
      <c r="E393" s="107">
        <v>1.1530522750671088</v>
      </c>
      <c r="F393" s="103" t="s">
        <v>373</v>
      </c>
      <c r="G393" s="103" t="b">
        <v>0</v>
      </c>
      <c r="H393" s="103" t="b">
        <v>0</v>
      </c>
      <c r="I393" s="103" t="b">
        <v>0</v>
      </c>
      <c r="J393" s="103" t="b">
        <v>0</v>
      </c>
      <c r="K393" s="103" t="b">
        <v>0</v>
      </c>
      <c r="L393" s="103" t="b">
        <v>0</v>
      </c>
    </row>
    <row r="394" spans="1:12" ht="15">
      <c r="A394" s="105" t="s">
        <v>394</v>
      </c>
      <c r="B394" s="103" t="s">
        <v>497</v>
      </c>
      <c r="C394" s="103">
        <v>2</v>
      </c>
      <c r="D394" s="107">
        <v>0.002793516689494349</v>
      </c>
      <c r="E394" s="107">
        <v>1.1018997526197274</v>
      </c>
      <c r="F394" s="103" t="s">
        <v>373</v>
      </c>
      <c r="G394" s="103" t="b">
        <v>0</v>
      </c>
      <c r="H394" s="103" t="b">
        <v>0</v>
      </c>
      <c r="I394" s="103" t="b">
        <v>0</v>
      </c>
      <c r="J394" s="103" t="b">
        <v>0</v>
      </c>
      <c r="K394" s="103" t="b">
        <v>0</v>
      </c>
      <c r="L394" s="103" t="b">
        <v>0</v>
      </c>
    </row>
    <row r="395" spans="1:12" ht="15">
      <c r="A395" s="105" t="s">
        <v>497</v>
      </c>
      <c r="B395" s="103" t="s">
        <v>528</v>
      </c>
      <c r="C395" s="103">
        <v>2</v>
      </c>
      <c r="D395" s="107">
        <v>0.002793516689494349</v>
      </c>
      <c r="E395" s="107">
        <v>2.45408227073109</v>
      </c>
      <c r="F395" s="103" t="s">
        <v>373</v>
      </c>
      <c r="G395" s="103" t="b">
        <v>0</v>
      </c>
      <c r="H395" s="103" t="b">
        <v>0</v>
      </c>
      <c r="I395" s="103" t="b">
        <v>0</v>
      </c>
      <c r="J395" s="103" t="b">
        <v>0</v>
      </c>
      <c r="K395" s="103" t="b">
        <v>0</v>
      </c>
      <c r="L395" s="103" t="b">
        <v>0</v>
      </c>
    </row>
    <row r="396" spans="1:12" ht="15">
      <c r="A396" s="105" t="s">
        <v>528</v>
      </c>
      <c r="B396" s="103" t="s">
        <v>440</v>
      </c>
      <c r="C396" s="103">
        <v>2</v>
      </c>
      <c r="D396" s="107">
        <v>0.002793516689494349</v>
      </c>
      <c r="E396" s="107">
        <v>1.9769610160114275</v>
      </c>
      <c r="F396" s="103" t="s">
        <v>373</v>
      </c>
      <c r="G396" s="103" t="b">
        <v>0</v>
      </c>
      <c r="H396" s="103" t="b">
        <v>0</v>
      </c>
      <c r="I396" s="103" t="b">
        <v>0</v>
      </c>
      <c r="J396" s="103" t="b">
        <v>0</v>
      </c>
      <c r="K396" s="103" t="b">
        <v>0</v>
      </c>
      <c r="L396" s="103" t="b">
        <v>0</v>
      </c>
    </row>
    <row r="397" spans="1:12" ht="15">
      <c r="A397" s="105" t="s">
        <v>395</v>
      </c>
      <c r="B397" s="103" t="s">
        <v>394</v>
      </c>
      <c r="C397" s="103">
        <v>2</v>
      </c>
      <c r="D397" s="107">
        <v>0.002793516689494349</v>
      </c>
      <c r="E397" s="107">
        <v>0.3237485022360838</v>
      </c>
      <c r="F397" s="103" t="s">
        <v>373</v>
      </c>
      <c r="G397" s="103" t="b">
        <v>0</v>
      </c>
      <c r="H397" s="103" t="b">
        <v>0</v>
      </c>
      <c r="I397" s="103" t="b">
        <v>0</v>
      </c>
      <c r="J397" s="103" t="b">
        <v>0</v>
      </c>
      <c r="K397" s="103" t="b">
        <v>0</v>
      </c>
      <c r="L397" s="103" t="b">
        <v>0</v>
      </c>
    </row>
    <row r="398" spans="1:12" ht="15">
      <c r="A398" s="105" t="s">
        <v>396</v>
      </c>
      <c r="B398" s="103" t="s">
        <v>428</v>
      </c>
      <c r="C398" s="103">
        <v>2</v>
      </c>
      <c r="D398" s="107">
        <v>0.0038279840285458306</v>
      </c>
      <c r="E398" s="107">
        <v>1.0069242393888709</v>
      </c>
      <c r="F398" s="103" t="s">
        <v>373</v>
      </c>
      <c r="G398" s="103" t="b">
        <v>0</v>
      </c>
      <c r="H398" s="103" t="b">
        <v>0</v>
      </c>
      <c r="I398" s="103" t="b">
        <v>0</v>
      </c>
      <c r="J398" s="103" t="b">
        <v>0</v>
      </c>
      <c r="K398" s="103" t="b">
        <v>0</v>
      </c>
      <c r="L398" s="103" t="b">
        <v>0</v>
      </c>
    </row>
    <row r="399" spans="1:12" ht="15">
      <c r="A399" s="105" t="s">
        <v>666</v>
      </c>
      <c r="B399" s="103" t="s">
        <v>816</v>
      </c>
      <c r="C399" s="103">
        <v>2</v>
      </c>
      <c r="D399" s="107">
        <v>0.0038279840285458306</v>
      </c>
      <c r="E399" s="107">
        <v>2.2779910116754087</v>
      </c>
      <c r="F399" s="103" t="s">
        <v>373</v>
      </c>
      <c r="G399" s="103" t="b">
        <v>0</v>
      </c>
      <c r="H399" s="103" t="b">
        <v>0</v>
      </c>
      <c r="I399" s="103" t="b">
        <v>0</v>
      </c>
      <c r="J399" s="103" t="b">
        <v>0</v>
      </c>
      <c r="K399" s="103" t="b">
        <v>0</v>
      </c>
      <c r="L399" s="103" t="b">
        <v>0</v>
      </c>
    </row>
    <row r="400" spans="1:12" ht="15">
      <c r="A400" s="105" t="s">
        <v>543</v>
      </c>
      <c r="B400" s="103" t="s">
        <v>594</v>
      </c>
      <c r="C400" s="103">
        <v>2</v>
      </c>
      <c r="D400" s="107">
        <v>0.0038279840285458306</v>
      </c>
      <c r="E400" s="107">
        <v>2.2779910116754087</v>
      </c>
      <c r="F400" s="103" t="s">
        <v>373</v>
      </c>
      <c r="G400" s="103" t="b">
        <v>0</v>
      </c>
      <c r="H400" s="103" t="b">
        <v>0</v>
      </c>
      <c r="I400" s="103" t="b">
        <v>0</v>
      </c>
      <c r="J400" s="103" t="b">
        <v>0</v>
      </c>
      <c r="K400" s="103" t="b">
        <v>0</v>
      </c>
      <c r="L400" s="103" t="b">
        <v>0</v>
      </c>
    </row>
    <row r="401" spans="1:12" ht="15">
      <c r="A401" s="105" t="s">
        <v>594</v>
      </c>
      <c r="B401" s="103" t="s">
        <v>817</v>
      </c>
      <c r="C401" s="103">
        <v>2</v>
      </c>
      <c r="D401" s="107">
        <v>0.0038279840285458306</v>
      </c>
      <c r="E401" s="107">
        <v>2.2779910116754087</v>
      </c>
      <c r="F401" s="103" t="s">
        <v>373</v>
      </c>
      <c r="G401" s="103" t="b">
        <v>0</v>
      </c>
      <c r="H401" s="103" t="b">
        <v>0</v>
      </c>
      <c r="I401" s="103" t="b">
        <v>0</v>
      </c>
      <c r="J401" s="103" t="b">
        <v>0</v>
      </c>
      <c r="K401" s="103" t="b">
        <v>0</v>
      </c>
      <c r="L401" s="103" t="b">
        <v>0</v>
      </c>
    </row>
    <row r="402" spans="1:12" ht="15">
      <c r="A402" s="105" t="s">
        <v>668</v>
      </c>
      <c r="B402" s="103" t="s">
        <v>398</v>
      </c>
      <c r="C402" s="103">
        <v>2</v>
      </c>
      <c r="D402" s="107">
        <v>0.0038279840285458306</v>
      </c>
      <c r="E402" s="107">
        <v>1.465077655032553</v>
      </c>
      <c r="F402" s="103" t="s">
        <v>373</v>
      </c>
      <c r="G402" s="103" t="b">
        <v>0</v>
      </c>
      <c r="H402" s="103" t="b">
        <v>0</v>
      </c>
      <c r="I402" s="103" t="b">
        <v>0</v>
      </c>
      <c r="J402" s="103" t="b">
        <v>0</v>
      </c>
      <c r="K402" s="103" t="b">
        <v>0</v>
      </c>
      <c r="L402" s="103" t="b">
        <v>0</v>
      </c>
    </row>
    <row r="403" spans="1:12" ht="15">
      <c r="A403" s="105" t="s">
        <v>398</v>
      </c>
      <c r="B403" s="103" t="s">
        <v>818</v>
      </c>
      <c r="C403" s="103">
        <v>2</v>
      </c>
      <c r="D403" s="107">
        <v>0.0038279840285458306</v>
      </c>
      <c r="E403" s="107">
        <v>1.6411689140882344</v>
      </c>
      <c r="F403" s="103" t="s">
        <v>373</v>
      </c>
      <c r="G403" s="103" t="b">
        <v>0</v>
      </c>
      <c r="H403" s="103" t="b">
        <v>0</v>
      </c>
      <c r="I403" s="103" t="b">
        <v>0</v>
      </c>
      <c r="J403" s="103" t="b">
        <v>0</v>
      </c>
      <c r="K403" s="103" t="b">
        <v>0</v>
      </c>
      <c r="L403" s="103" t="b">
        <v>0</v>
      </c>
    </row>
    <row r="404" spans="1:12" ht="15">
      <c r="A404" s="105" t="s">
        <v>670</v>
      </c>
      <c r="B404" s="103" t="s">
        <v>515</v>
      </c>
      <c r="C404" s="103">
        <v>2</v>
      </c>
      <c r="D404" s="107">
        <v>0.0038279840285458306</v>
      </c>
      <c r="E404" s="107">
        <v>2.45408227073109</v>
      </c>
      <c r="F404" s="103" t="s">
        <v>373</v>
      </c>
      <c r="G404" s="103" t="b">
        <v>0</v>
      </c>
      <c r="H404" s="103" t="b">
        <v>0</v>
      </c>
      <c r="I404" s="103" t="b">
        <v>0</v>
      </c>
      <c r="J404" s="103" t="b">
        <v>0</v>
      </c>
      <c r="K404" s="103" t="b">
        <v>0</v>
      </c>
      <c r="L404" s="103" t="b">
        <v>0</v>
      </c>
    </row>
    <row r="405" spans="1:12" ht="15">
      <c r="A405" s="105" t="s">
        <v>504</v>
      </c>
      <c r="B405" s="103" t="s">
        <v>452</v>
      </c>
      <c r="C405" s="103">
        <v>2</v>
      </c>
      <c r="D405" s="107">
        <v>0.0038279840285458306</v>
      </c>
      <c r="E405" s="107">
        <v>2.1018997526197274</v>
      </c>
      <c r="F405" s="103" t="s">
        <v>373</v>
      </c>
      <c r="G405" s="103" t="b">
        <v>0</v>
      </c>
      <c r="H405" s="103" t="b">
        <v>0</v>
      </c>
      <c r="I405" s="103" t="b">
        <v>0</v>
      </c>
      <c r="J405" s="103" t="b">
        <v>0</v>
      </c>
      <c r="K405" s="103" t="b">
        <v>0</v>
      </c>
      <c r="L405" s="103" t="b">
        <v>0</v>
      </c>
    </row>
    <row r="406" spans="1:12" ht="15">
      <c r="A406" s="105" t="s">
        <v>593</v>
      </c>
      <c r="B406" s="103" t="s">
        <v>457</v>
      </c>
      <c r="C406" s="103">
        <v>2</v>
      </c>
      <c r="D406" s="107">
        <v>0.0038279840285458306</v>
      </c>
      <c r="E406" s="107">
        <v>1.9769610160114275</v>
      </c>
      <c r="F406" s="103" t="s">
        <v>373</v>
      </c>
      <c r="G406" s="103" t="b">
        <v>0</v>
      </c>
      <c r="H406" s="103" t="b">
        <v>0</v>
      </c>
      <c r="I406" s="103" t="b">
        <v>0</v>
      </c>
      <c r="J406" s="103" t="b">
        <v>0</v>
      </c>
      <c r="K406" s="103" t="b">
        <v>0</v>
      </c>
      <c r="L406" s="103" t="b">
        <v>0</v>
      </c>
    </row>
    <row r="407" spans="1:12" ht="15">
      <c r="A407" s="105" t="s">
        <v>457</v>
      </c>
      <c r="B407" s="103" t="s">
        <v>428</v>
      </c>
      <c r="C407" s="103">
        <v>2</v>
      </c>
      <c r="D407" s="107">
        <v>0.0038279840285458306</v>
      </c>
      <c r="E407" s="107">
        <v>1.6089842307168332</v>
      </c>
      <c r="F407" s="103" t="s">
        <v>373</v>
      </c>
      <c r="G407" s="103" t="b">
        <v>0</v>
      </c>
      <c r="H407" s="103" t="b">
        <v>0</v>
      </c>
      <c r="I407" s="103" t="b">
        <v>0</v>
      </c>
      <c r="J407" s="103" t="b">
        <v>0</v>
      </c>
      <c r="K407" s="103" t="b">
        <v>0</v>
      </c>
      <c r="L407" s="103" t="b">
        <v>0</v>
      </c>
    </row>
    <row r="408" spans="1:12" ht="15">
      <c r="A408" s="105" t="s">
        <v>394</v>
      </c>
      <c r="B408" s="103" t="s">
        <v>822</v>
      </c>
      <c r="C408" s="103">
        <v>2</v>
      </c>
      <c r="D408" s="107">
        <v>0.0038279840285458306</v>
      </c>
      <c r="E408" s="107">
        <v>1.1018997526197274</v>
      </c>
      <c r="F408" s="103" t="s">
        <v>373</v>
      </c>
      <c r="G408" s="103" t="b">
        <v>0</v>
      </c>
      <c r="H408" s="103" t="b">
        <v>0</v>
      </c>
      <c r="I408" s="103" t="b">
        <v>0</v>
      </c>
      <c r="J408" s="103" t="b">
        <v>0</v>
      </c>
      <c r="K408" s="103" t="b">
        <v>0</v>
      </c>
      <c r="L408" s="103" t="b">
        <v>0</v>
      </c>
    </row>
    <row r="409" spans="1:12" ht="15">
      <c r="A409" s="105" t="s">
        <v>671</v>
      </c>
      <c r="B409" s="103" t="s">
        <v>401</v>
      </c>
      <c r="C409" s="103">
        <v>2</v>
      </c>
      <c r="D409" s="107">
        <v>0.0038279840285458306</v>
      </c>
      <c r="E409" s="107">
        <v>1.8520222794031276</v>
      </c>
      <c r="F409" s="103" t="s">
        <v>373</v>
      </c>
      <c r="G409" s="103" t="b">
        <v>0</v>
      </c>
      <c r="H409" s="103" t="b">
        <v>0</v>
      </c>
      <c r="I409" s="103" t="b">
        <v>0</v>
      </c>
      <c r="J409" s="103" t="b">
        <v>0</v>
      </c>
      <c r="K409" s="103" t="b">
        <v>0</v>
      </c>
      <c r="L409" s="103" t="b">
        <v>0</v>
      </c>
    </row>
    <row r="410" spans="1:12" ht="15">
      <c r="A410" s="105" t="s">
        <v>461</v>
      </c>
      <c r="B410" s="103" t="s">
        <v>448</v>
      </c>
      <c r="C410" s="103">
        <v>2</v>
      </c>
      <c r="D410" s="107">
        <v>0.0038279840285458306</v>
      </c>
      <c r="E410" s="107">
        <v>2.45408227073109</v>
      </c>
      <c r="F410" s="103" t="s">
        <v>373</v>
      </c>
      <c r="G410" s="103" t="b">
        <v>0</v>
      </c>
      <c r="H410" s="103" t="b">
        <v>0</v>
      </c>
      <c r="I410" s="103" t="b">
        <v>0</v>
      </c>
      <c r="J410" s="103" t="b">
        <v>0</v>
      </c>
      <c r="K410" s="103" t="b">
        <v>0</v>
      </c>
      <c r="L410" s="103" t="b">
        <v>0</v>
      </c>
    </row>
    <row r="411" spans="1:12" ht="15">
      <c r="A411" s="105" t="s">
        <v>445</v>
      </c>
      <c r="B411" s="103" t="s">
        <v>495</v>
      </c>
      <c r="C411" s="103">
        <v>2</v>
      </c>
      <c r="D411" s="107">
        <v>0.002793516689494349</v>
      </c>
      <c r="E411" s="107">
        <v>2.45408227073109</v>
      </c>
      <c r="F411" s="103" t="s">
        <v>373</v>
      </c>
      <c r="G411" s="103" t="b">
        <v>0</v>
      </c>
      <c r="H411" s="103" t="b">
        <v>0</v>
      </c>
      <c r="I411" s="103" t="b">
        <v>0</v>
      </c>
      <c r="J411" s="103" t="b">
        <v>0</v>
      </c>
      <c r="K411" s="103" t="b">
        <v>0</v>
      </c>
      <c r="L411" s="103" t="b">
        <v>0</v>
      </c>
    </row>
    <row r="412" spans="1:12" ht="15">
      <c r="A412" s="105" t="s">
        <v>494</v>
      </c>
      <c r="B412" s="103" t="s">
        <v>395</v>
      </c>
      <c r="C412" s="103">
        <v>5</v>
      </c>
      <c r="D412" s="107">
        <v>0.002013169851137816</v>
      </c>
      <c r="E412" s="107">
        <v>1.3679767852945945</v>
      </c>
      <c r="F412" s="103" t="s">
        <v>374</v>
      </c>
      <c r="G412" s="103" t="b">
        <v>0</v>
      </c>
      <c r="H412" s="103" t="b">
        <v>0</v>
      </c>
      <c r="I412" s="103" t="b">
        <v>0</v>
      </c>
      <c r="J412" s="103" t="b">
        <v>0</v>
      </c>
      <c r="K412" s="103" t="b">
        <v>0</v>
      </c>
      <c r="L412" s="103" t="b">
        <v>0</v>
      </c>
    </row>
    <row r="413" spans="1:12" ht="15">
      <c r="A413" s="105" t="s">
        <v>412</v>
      </c>
      <c r="B413" s="103" t="s">
        <v>431</v>
      </c>
      <c r="C413" s="103">
        <v>5</v>
      </c>
      <c r="D413" s="107">
        <v>0.002013169851137816</v>
      </c>
      <c r="E413" s="107">
        <v>1.5518933818622322</v>
      </c>
      <c r="F413" s="103" t="s">
        <v>374</v>
      </c>
      <c r="G413" s="103" t="b">
        <v>0</v>
      </c>
      <c r="H413" s="103" t="b">
        <v>0</v>
      </c>
      <c r="I413" s="103" t="b">
        <v>0</v>
      </c>
      <c r="J413" s="103" t="b">
        <v>0</v>
      </c>
      <c r="K413" s="103" t="b">
        <v>0</v>
      </c>
      <c r="L413" s="103" t="b">
        <v>0</v>
      </c>
    </row>
    <row r="414" spans="1:12" ht="15">
      <c r="A414" s="105" t="s">
        <v>443</v>
      </c>
      <c r="B414" s="103" t="s">
        <v>434</v>
      </c>
      <c r="C414" s="103">
        <v>5</v>
      </c>
      <c r="D414" s="107">
        <v>0.0027561709441997623</v>
      </c>
      <c r="E414" s="107">
        <v>2.292256071356476</v>
      </c>
      <c r="F414" s="103" t="s">
        <v>374</v>
      </c>
      <c r="G414" s="103" t="b">
        <v>0</v>
      </c>
      <c r="H414" s="103" t="b">
        <v>0</v>
      </c>
      <c r="I414" s="103" t="b">
        <v>0</v>
      </c>
      <c r="J414" s="103" t="b">
        <v>0</v>
      </c>
      <c r="K414" s="103" t="b">
        <v>0</v>
      </c>
      <c r="L414" s="103" t="b">
        <v>0</v>
      </c>
    </row>
    <row r="415" spans="1:12" ht="15">
      <c r="A415" s="105" t="s">
        <v>512</v>
      </c>
      <c r="B415" s="103" t="s">
        <v>513</v>
      </c>
      <c r="C415" s="103">
        <v>4</v>
      </c>
      <c r="D415" s="107">
        <v>0.00220493675535981</v>
      </c>
      <c r="E415" s="107">
        <v>2.2745273043960443</v>
      </c>
      <c r="F415" s="103" t="s">
        <v>374</v>
      </c>
      <c r="G415" s="103" t="b">
        <v>0</v>
      </c>
      <c r="H415" s="103" t="b">
        <v>0</v>
      </c>
      <c r="I415" s="103" t="b">
        <v>0</v>
      </c>
      <c r="J415" s="103" t="b">
        <v>0</v>
      </c>
      <c r="K415" s="103" t="b">
        <v>0</v>
      </c>
      <c r="L415" s="103" t="b">
        <v>0</v>
      </c>
    </row>
    <row r="416" spans="1:12" ht="15">
      <c r="A416" s="105" t="s">
        <v>434</v>
      </c>
      <c r="B416" s="103" t="s">
        <v>547</v>
      </c>
      <c r="C416" s="103">
        <v>4</v>
      </c>
      <c r="D416" s="107">
        <v>0.00220493675535981</v>
      </c>
      <c r="E416" s="107">
        <v>2.292256071356476</v>
      </c>
      <c r="F416" s="103" t="s">
        <v>374</v>
      </c>
      <c r="G416" s="103" t="b">
        <v>0</v>
      </c>
      <c r="H416" s="103" t="b">
        <v>0</v>
      </c>
      <c r="I416" s="103" t="b">
        <v>0</v>
      </c>
      <c r="J416" s="103" t="b">
        <v>0</v>
      </c>
      <c r="K416" s="103" t="b">
        <v>0</v>
      </c>
      <c r="L416" s="103" t="b">
        <v>0</v>
      </c>
    </row>
    <row r="417" spans="1:12" ht="15">
      <c r="A417" s="105" t="s">
        <v>587</v>
      </c>
      <c r="B417" s="103" t="s">
        <v>401</v>
      </c>
      <c r="C417" s="103">
        <v>3</v>
      </c>
      <c r="D417" s="107">
        <v>0.0012079019106826898</v>
      </c>
      <c r="E417" s="107">
        <v>2.593286067020457</v>
      </c>
      <c r="F417" s="103" t="s">
        <v>374</v>
      </c>
      <c r="G417" s="103" t="b">
        <v>0</v>
      </c>
      <c r="H417" s="103" t="b">
        <v>0</v>
      </c>
      <c r="I417" s="103" t="b">
        <v>0</v>
      </c>
      <c r="J417" s="103" t="b">
        <v>0</v>
      </c>
      <c r="K417" s="103" t="b">
        <v>0</v>
      </c>
      <c r="L417" s="103" t="b">
        <v>0</v>
      </c>
    </row>
    <row r="418" spans="1:12" ht="15">
      <c r="A418" s="105" t="s">
        <v>401</v>
      </c>
      <c r="B418" s="103" t="s">
        <v>470</v>
      </c>
      <c r="C418" s="103">
        <v>3</v>
      </c>
      <c r="D418" s="107">
        <v>0.0012079019106826898</v>
      </c>
      <c r="E418" s="107">
        <v>2.167317334748176</v>
      </c>
      <c r="F418" s="103" t="s">
        <v>374</v>
      </c>
      <c r="G418" s="103" t="b">
        <v>0</v>
      </c>
      <c r="H418" s="103" t="b">
        <v>0</v>
      </c>
      <c r="I418" s="103" t="b">
        <v>0</v>
      </c>
      <c r="J418" s="103" t="b">
        <v>0</v>
      </c>
      <c r="K418" s="103" t="b">
        <v>0</v>
      </c>
      <c r="L418" s="103" t="b">
        <v>0</v>
      </c>
    </row>
    <row r="419" spans="1:12" ht="15">
      <c r="A419" s="105" t="s">
        <v>694</v>
      </c>
      <c r="B419" s="103" t="s">
        <v>695</v>
      </c>
      <c r="C419" s="103">
        <v>3</v>
      </c>
      <c r="D419" s="107">
        <v>0.0024158038213653796</v>
      </c>
      <c r="E419" s="107">
        <v>2.593286067020457</v>
      </c>
      <c r="F419" s="103" t="s">
        <v>374</v>
      </c>
      <c r="G419" s="103" t="b">
        <v>0</v>
      </c>
      <c r="H419" s="103" t="b">
        <v>0</v>
      </c>
      <c r="I419" s="103" t="b">
        <v>0</v>
      </c>
      <c r="J419" s="103" t="b">
        <v>0</v>
      </c>
      <c r="K419" s="103" t="b">
        <v>0</v>
      </c>
      <c r="L419" s="103" t="b">
        <v>0</v>
      </c>
    </row>
    <row r="420" spans="1:12" ht="15">
      <c r="A420" s="105" t="s">
        <v>552</v>
      </c>
      <c r="B420" s="103" t="s">
        <v>698</v>
      </c>
      <c r="C420" s="103">
        <v>3</v>
      </c>
      <c r="D420" s="107">
        <v>0.0016537025665198577</v>
      </c>
      <c r="E420" s="107">
        <v>2.371437317404101</v>
      </c>
      <c r="F420" s="103" t="s">
        <v>374</v>
      </c>
      <c r="G420" s="103" t="b">
        <v>0</v>
      </c>
      <c r="H420" s="103" t="b">
        <v>0</v>
      </c>
      <c r="I420" s="103" t="b">
        <v>0</v>
      </c>
      <c r="J420" s="103" t="b">
        <v>0</v>
      </c>
      <c r="K420" s="103" t="b">
        <v>0</v>
      </c>
      <c r="L420" s="103" t="b">
        <v>0</v>
      </c>
    </row>
    <row r="421" spans="1:12" ht="15">
      <c r="A421" s="105" t="s">
        <v>412</v>
      </c>
      <c r="B421" s="103" t="s">
        <v>692</v>
      </c>
      <c r="C421" s="103">
        <v>3</v>
      </c>
      <c r="D421" s="107">
        <v>0.0012079019106826898</v>
      </c>
      <c r="E421" s="107">
        <v>1.8943160626844384</v>
      </c>
      <c r="F421" s="103" t="s">
        <v>374</v>
      </c>
      <c r="G421" s="103" t="b">
        <v>0</v>
      </c>
      <c r="H421" s="103" t="b">
        <v>0</v>
      </c>
      <c r="I421" s="103" t="b">
        <v>0</v>
      </c>
      <c r="J421" s="103" t="b">
        <v>0</v>
      </c>
      <c r="K421" s="103" t="b">
        <v>0</v>
      </c>
      <c r="L421" s="103" t="b">
        <v>0</v>
      </c>
    </row>
    <row r="422" spans="1:12" ht="15">
      <c r="A422" s="105" t="s">
        <v>477</v>
      </c>
      <c r="B422" s="103" t="s">
        <v>395</v>
      </c>
      <c r="C422" s="103">
        <v>3</v>
      </c>
      <c r="D422" s="107">
        <v>0.0024158038213653796</v>
      </c>
      <c r="E422" s="107">
        <v>1.3891660843645324</v>
      </c>
      <c r="F422" s="103" t="s">
        <v>374</v>
      </c>
      <c r="G422" s="103" t="b">
        <v>0</v>
      </c>
      <c r="H422" s="103" t="b">
        <v>0</v>
      </c>
      <c r="I422" s="103" t="b">
        <v>0</v>
      </c>
      <c r="J422" s="103" t="b">
        <v>0</v>
      </c>
      <c r="K422" s="103" t="b">
        <v>0</v>
      </c>
      <c r="L422" s="103" t="b">
        <v>0</v>
      </c>
    </row>
    <row r="423" spans="1:12" ht="15">
      <c r="A423" s="105" t="s">
        <v>439</v>
      </c>
      <c r="B423" s="103" t="s">
        <v>395</v>
      </c>
      <c r="C423" s="103">
        <v>3</v>
      </c>
      <c r="D423" s="107">
        <v>0.0024158038213653796</v>
      </c>
      <c r="E423" s="107">
        <v>1.5141048209728323</v>
      </c>
      <c r="F423" s="103" t="s">
        <v>374</v>
      </c>
      <c r="G423" s="103" t="b">
        <v>0</v>
      </c>
      <c r="H423" s="103" t="b">
        <v>0</v>
      </c>
      <c r="I423" s="103" t="b">
        <v>0</v>
      </c>
      <c r="J423" s="103" t="b">
        <v>0</v>
      </c>
      <c r="K423" s="103" t="b">
        <v>0</v>
      </c>
      <c r="L423" s="103" t="b">
        <v>0</v>
      </c>
    </row>
    <row r="424" spans="1:12" ht="15">
      <c r="A424" s="105" t="s">
        <v>493</v>
      </c>
      <c r="B424" s="103" t="s">
        <v>607</v>
      </c>
      <c r="C424" s="103">
        <v>3</v>
      </c>
      <c r="D424" s="107">
        <v>0.0024158038213653796</v>
      </c>
      <c r="E424" s="107">
        <v>2.167317334748176</v>
      </c>
      <c r="F424" s="103" t="s">
        <v>374</v>
      </c>
      <c r="G424" s="103" t="b">
        <v>1</v>
      </c>
      <c r="H424" s="103" t="b">
        <v>0</v>
      </c>
      <c r="I424" s="103" t="b">
        <v>0</v>
      </c>
      <c r="J424" s="103" t="b">
        <v>0</v>
      </c>
      <c r="K424" s="103" t="b">
        <v>0</v>
      </c>
      <c r="L424" s="103" t="b">
        <v>0</v>
      </c>
    </row>
    <row r="425" spans="1:12" ht="15">
      <c r="A425" s="105" t="s">
        <v>410</v>
      </c>
      <c r="B425" s="103" t="s">
        <v>426</v>
      </c>
      <c r="C425" s="103">
        <v>2</v>
      </c>
      <c r="D425" s="107">
        <v>0.001610535880910253</v>
      </c>
      <c r="E425" s="107">
        <v>2.292256071356476</v>
      </c>
      <c r="F425" s="103" t="s">
        <v>374</v>
      </c>
      <c r="G425" s="103" t="b">
        <v>0</v>
      </c>
      <c r="H425" s="103" t="b">
        <v>0</v>
      </c>
      <c r="I425" s="103" t="b">
        <v>0</v>
      </c>
      <c r="J425" s="103" t="b">
        <v>0</v>
      </c>
      <c r="K425" s="103" t="b">
        <v>0</v>
      </c>
      <c r="L425" s="103" t="b">
        <v>0</v>
      </c>
    </row>
    <row r="426" spans="1:12" ht="15">
      <c r="A426" s="105" t="s">
        <v>426</v>
      </c>
      <c r="B426" s="103" t="s">
        <v>394</v>
      </c>
      <c r="C426" s="103">
        <v>2</v>
      </c>
      <c r="D426" s="107">
        <v>0.001610535880910253</v>
      </c>
      <c r="E426" s="107">
        <v>1.8943160626844384</v>
      </c>
      <c r="F426" s="103" t="s">
        <v>374</v>
      </c>
      <c r="G426" s="103" t="b">
        <v>0</v>
      </c>
      <c r="H426" s="103" t="b">
        <v>0</v>
      </c>
      <c r="I426" s="103" t="b">
        <v>0</v>
      </c>
      <c r="J426" s="103" t="b">
        <v>0</v>
      </c>
      <c r="K426" s="103" t="b">
        <v>0</v>
      </c>
      <c r="L426" s="103" t="b">
        <v>0</v>
      </c>
    </row>
    <row r="427" spans="1:12" ht="15">
      <c r="A427" s="105" t="s">
        <v>400</v>
      </c>
      <c r="B427" s="103" t="s">
        <v>655</v>
      </c>
      <c r="C427" s="103">
        <v>2</v>
      </c>
      <c r="D427" s="107">
        <v>0.001610535880910253</v>
      </c>
      <c r="E427" s="107">
        <v>2.029014636581895</v>
      </c>
      <c r="F427" s="103" t="s">
        <v>374</v>
      </c>
      <c r="G427" s="103" t="b">
        <v>0</v>
      </c>
      <c r="H427" s="103" t="b">
        <v>0</v>
      </c>
      <c r="I427" s="103" t="b">
        <v>0</v>
      </c>
      <c r="J427" s="103" t="b">
        <v>0</v>
      </c>
      <c r="K427" s="103" t="b">
        <v>0</v>
      </c>
      <c r="L427" s="103" t="b">
        <v>0</v>
      </c>
    </row>
    <row r="428" spans="1:12" ht="15">
      <c r="A428" s="105" t="s">
        <v>655</v>
      </c>
      <c r="B428" s="103" t="s">
        <v>585</v>
      </c>
      <c r="C428" s="103">
        <v>2</v>
      </c>
      <c r="D428" s="107">
        <v>0.001610535880910253</v>
      </c>
      <c r="E428" s="107">
        <v>2.7693773260761385</v>
      </c>
      <c r="F428" s="103" t="s">
        <v>374</v>
      </c>
      <c r="G428" s="103" t="b">
        <v>0</v>
      </c>
      <c r="H428" s="103" t="b">
        <v>0</v>
      </c>
      <c r="I428" s="103" t="b">
        <v>0</v>
      </c>
      <c r="J428" s="103" t="b">
        <v>0</v>
      </c>
      <c r="K428" s="103" t="b">
        <v>0</v>
      </c>
      <c r="L428" s="103" t="b">
        <v>0</v>
      </c>
    </row>
    <row r="429" spans="1:12" ht="15">
      <c r="A429" s="105" t="s">
        <v>398</v>
      </c>
      <c r="B429" s="103" t="s">
        <v>469</v>
      </c>
      <c r="C429" s="103">
        <v>2</v>
      </c>
      <c r="D429" s="107">
        <v>0.001610535880910253</v>
      </c>
      <c r="E429" s="107">
        <v>2.292256071356476</v>
      </c>
      <c r="F429" s="103" t="s">
        <v>374</v>
      </c>
      <c r="G429" s="103" t="b">
        <v>0</v>
      </c>
      <c r="H429" s="103" t="b">
        <v>0</v>
      </c>
      <c r="I429" s="103" t="b">
        <v>0</v>
      </c>
      <c r="J429" s="103" t="b">
        <v>0</v>
      </c>
      <c r="K429" s="103" t="b">
        <v>0</v>
      </c>
      <c r="L429" s="103" t="b">
        <v>0</v>
      </c>
    </row>
    <row r="430" spans="1:12" ht="15">
      <c r="A430" s="105" t="s">
        <v>469</v>
      </c>
      <c r="B430" s="103" t="s">
        <v>398</v>
      </c>
      <c r="C430" s="103">
        <v>2</v>
      </c>
      <c r="D430" s="107">
        <v>0.001610535880910253</v>
      </c>
      <c r="E430" s="107">
        <v>2.292256071356476</v>
      </c>
      <c r="F430" s="103" t="s">
        <v>374</v>
      </c>
      <c r="G430" s="103" t="b">
        <v>0</v>
      </c>
      <c r="H430" s="103" t="b">
        <v>0</v>
      </c>
      <c r="I430" s="103" t="b">
        <v>0</v>
      </c>
      <c r="J430" s="103" t="b">
        <v>0</v>
      </c>
      <c r="K430" s="103" t="b">
        <v>0</v>
      </c>
      <c r="L430" s="103" t="b">
        <v>0</v>
      </c>
    </row>
    <row r="431" spans="1:12" ht="15">
      <c r="A431" s="105" t="s">
        <v>399</v>
      </c>
      <c r="B431" s="103" t="s">
        <v>394</v>
      </c>
      <c r="C431" s="103">
        <v>2</v>
      </c>
      <c r="D431" s="107">
        <v>0.001102468377679905</v>
      </c>
      <c r="E431" s="107">
        <v>1.417194807964776</v>
      </c>
      <c r="F431" s="103" t="s">
        <v>374</v>
      </c>
      <c r="G431" s="103" t="b">
        <v>0</v>
      </c>
      <c r="H431" s="103" t="b">
        <v>0</v>
      </c>
      <c r="I431" s="103" t="b">
        <v>0</v>
      </c>
      <c r="J431" s="103" t="b">
        <v>0</v>
      </c>
      <c r="K431" s="103" t="b">
        <v>0</v>
      </c>
      <c r="L431" s="103" t="b">
        <v>0</v>
      </c>
    </row>
    <row r="432" spans="1:12" ht="15">
      <c r="A432" s="105" t="s">
        <v>394</v>
      </c>
      <c r="B432" s="103" t="s">
        <v>539</v>
      </c>
      <c r="C432" s="103">
        <v>2</v>
      </c>
      <c r="D432" s="107">
        <v>0.001610535880910253</v>
      </c>
      <c r="E432" s="107">
        <v>1.6232492903979006</v>
      </c>
      <c r="F432" s="103" t="s">
        <v>374</v>
      </c>
      <c r="G432" s="103" t="b">
        <v>0</v>
      </c>
      <c r="H432" s="103" t="b">
        <v>0</v>
      </c>
      <c r="I432" s="103" t="b">
        <v>0</v>
      </c>
      <c r="J432" s="103" t="b">
        <v>0</v>
      </c>
      <c r="K432" s="103" t="b">
        <v>1</v>
      </c>
      <c r="L432" s="103" t="b">
        <v>0</v>
      </c>
    </row>
    <row r="433" spans="1:12" ht="15">
      <c r="A433" s="105" t="s">
        <v>795</v>
      </c>
      <c r="B433" s="103" t="s">
        <v>394</v>
      </c>
      <c r="C433" s="103">
        <v>2</v>
      </c>
      <c r="D433" s="107">
        <v>0.001102468377679905</v>
      </c>
      <c r="E433" s="107">
        <v>1.8943160626844384</v>
      </c>
      <c r="F433" s="103" t="s">
        <v>374</v>
      </c>
      <c r="G433" s="103" t="b">
        <v>0</v>
      </c>
      <c r="H433" s="103" t="b">
        <v>0</v>
      </c>
      <c r="I433" s="103" t="b">
        <v>0</v>
      </c>
      <c r="J433" s="103" t="b">
        <v>0</v>
      </c>
      <c r="K433" s="103" t="b">
        <v>0</v>
      </c>
      <c r="L433" s="103" t="b">
        <v>0</v>
      </c>
    </row>
    <row r="434" spans="1:12" ht="15">
      <c r="A434" s="105" t="s">
        <v>394</v>
      </c>
      <c r="B434" s="103" t="s">
        <v>463</v>
      </c>
      <c r="C434" s="103">
        <v>2</v>
      </c>
      <c r="D434" s="107">
        <v>0.001102468377679905</v>
      </c>
      <c r="E434" s="107">
        <v>1.9242792860618818</v>
      </c>
      <c r="F434" s="103" t="s">
        <v>374</v>
      </c>
      <c r="G434" s="103" t="b">
        <v>0</v>
      </c>
      <c r="H434" s="103" t="b">
        <v>0</v>
      </c>
      <c r="I434" s="103" t="b">
        <v>0</v>
      </c>
      <c r="J434" s="103" t="b">
        <v>0</v>
      </c>
      <c r="K434" s="103" t="b">
        <v>0</v>
      </c>
      <c r="L434" s="103" t="b">
        <v>0</v>
      </c>
    </row>
    <row r="435" spans="1:12" ht="15">
      <c r="A435" s="105" t="s">
        <v>486</v>
      </c>
      <c r="B435" s="103" t="s">
        <v>415</v>
      </c>
      <c r="C435" s="103">
        <v>2</v>
      </c>
      <c r="D435" s="107">
        <v>0.001102468377679905</v>
      </c>
      <c r="E435" s="107">
        <v>2.7693773260761385</v>
      </c>
      <c r="F435" s="103" t="s">
        <v>374</v>
      </c>
      <c r="G435" s="103" t="b">
        <v>0</v>
      </c>
      <c r="H435" s="103" t="b">
        <v>0</v>
      </c>
      <c r="I435" s="103" t="b">
        <v>0</v>
      </c>
      <c r="J435" s="103" t="b">
        <v>0</v>
      </c>
      <c r="K435" s="103" t="b">
        <v>0</v>
      </c>
      <c r="L435" s="103" t="b">
        <v>0</v>
      </c>
    </row>
    <row r="436" spans="1:12" ht="15">
      <c r="A436" s="105" t="s">
        <v>396</v>
      </c>
      <c r="B436" s="103" t="s">
        <v>403</v>
      </c>
      <c r="C436" s="103">
        <v>2</v>
      </c>
      <c r="D436" s="107">
        <v>0.001102468377679905</v>
      </c>
      <c r="E436" s="107">
        <v>1.7693773260761385</v>
      </c>
      <c r="F436" s="103" t="s">
        <v>374</v>
      </c>
      <c r="G436" s="103" t="b">
        <v>0</v>
      </c>
      <c r="H436" s="103" t="b">
        <v>0</v>
      </c>
      <c r="I436" s="103" t="b">
        <v>0</v>
      </c>
      <c r="J436" s="103" t="b">
        <v>0</v>
      </c>
      <c r="K436" s="103" t="b">
        <v>0</v>
      </c>
      <c r="L436" s="103" t="b">
        <v>0</v>
      </c>
    </row>
    <row r="437" spans="1:12" ht="15">
      <c r="A437" s="105" t="s">
        <v>798</v>
      </c>
      <c r="B437" s="103" t="s">
        <v>394</v>
      </c>
      <c r="C437" s="103">
        <v>2</v>
      </c>
      <c r="D437" s="107">
        <v>0.001610535880910253</v>
      </c>
      <c r="E437" s="107">
        <v>1.8943160626844384</v>
      </c>
      <c r="F437" s="103" t="s">
        <v>374</v>
      </c>
      <c r="G437" s="103" t="b">
        <v>0</v>
      </c>
      <c r="H437" s="103" t="b">
        <v>0</v>
      </c>
      <c r="I437" s="103" t="b">
        <v>0</v>
      </c>
      <c r="J437" s="103" t="b">
        <v>0</v>
      </c>
      <c r="K437" s="103" t="b">
        <v>0</v>
      </c>
      <c r="L437" s="103" t="b">
        <v>0</v>
      </c>
    </row>
    <row r="438" spans="1:12" ht="15">
      <c r="A438" s="105" t="s">
        <v>412</v>
      </c>
      <c r="B438" s="103" t="s">
        <v>527</v>
      </c>
      <c r="C438" s="103">
        <v>2</v>
      </c>
      <c r="D438" s="107">
        <v>0.001610535880910253</v>
      </c>
      <c r="E438" s="107">
        <v>1.5932860670204572</v>
      </c>
      <c r="F438" s="103" t="s">
        <v>374</v>
      </c>
      <c r="G438" s="103" t="b">
        <v>0</v>
      </c>
      <c r="H438" s="103" t="b">
        <v>0</v>
      </c>
      <c r="I438" s="103" t="b">
        <v>0</v>
      </c>
      <c r="J438" s="103" t="b">
        <v>0</v>
      </c>
      <c r="K438" s="103" t="b">
        <v>0</v>
      </c>
      <c r="L438" s="103" t="b">
        <v>0</v>
      </c>
    </row>
    <row r="439" spans="1:12" ht="15">
      <c r="A439" s="105" t="s">
        <v>689</v>
      </c>
      <c r="B439" s="103" t="s">
        <v>866</v>
      </c>
      <c r="C439" s="103">
        <v>2</v>
      </c>
      <c r="D439" s="107">
        <v>0.001102468377679905</v>
      </c>
      <c r="E439" s="107">
        <v>2.593286067020457</v>
      </c>
      <c r="F439" s="103" t="s">
        <v>374</v>
      </c>
      <c r="G439" s="103" t="b">
        <v>0</v>
      </c>
      <c r="H439" s="103" t="b">
        <v>0</v>
      </c>
      <c r="I439" s="103" t="b">
        <v>0</v>
      </c>
      <c r="J439" s="103" t="b">
        <v>0</v>
      </c>
      <c r="K439" s="103" t="b">
        <v>0</v>
      </c>
      <c r="L439" s="103" t="b">
        <v>0</v>
      </c>
    </row>
    <row r="440" spans="1:12" ht="15">
      <c r="A440" s="105" t="s">
        <v>881</v>
      </c>
      <c r="B440" s="103" t="s">
        <v>882</v>
      </c>
      <c r="C440" s="103">
        <v>2</v>
      </c>
      <c r="D440" s="107">
        <v>0.001610535880910253</v>
      </c>
      <c r="E440" s="107">
        <v>2.7693773260761385</v>
      </c>
      <c r="F440" s="103" t="s">
        <v>374</v>
      </c>
      <c r="G440" s="103" t="b">
        <v>0</v>
      </c>
      <c r="H440" s="103" t="b">
        <v>0</v>
      </c>
      <c r="I440" s="103" t="b">
        <v>0</v>
      </c>
      <c r="J440" s="103" t="b">
        <v>0</v>
      </c>
      <c r="K440" s="103" t="b">
        <v>0</v>
      </c>
      <c r="L440" s="103" t="b">
        <v>0</v>
      </c>
    </row>
    <row r="441" spans="1:12" ht="15">
      <c r="A441" s="105" t="s">
        <v>883</v>
      </c>
      <c r="B441" s="103" t="s">
        <v>884</v>
      </c>
      <c r="C441" s="103">
        <v>2</v>
      </c>
      <c r="D441" s="107">
        <v>0.001610535880910253</v>
      </c>
      <c r="E441" s="107">
        <v>2.7693773260761385</v>
      </c>
      <c r="F441" s="103" t="s">
        <v>374</v>
      </c>
      <c r="G441" s="103" t="b">
        <v>0</v>
      </c>
      <c r="H441" s="103" t="b">
        <v>0</v>
      </c>
      <c r="I441" s="103" t="b">
        <v>0</v>
      </c>
      <c r="J441" s="103" t="b">
        <v>0</v>
      </c>
      <c r="K441" s="103" t="b">
        <v>0</v>
      </c>
      <c r="L441" s="103" t="b">
        <v>0</v>
      </c>
    </row>
    <row r="442" spans="1:12" ht="15">
      <c r="A442" s="105" t="s">
        <v>704</v>
      </c>
      <c r="B442" s="103" t="s">
        <v>395</v>
      </c>
      <c r="C442" s="103">
        <v>2</v>
      </c>
      <c r="D442" s="107">
        <v>0.001610535880910253</v>
      </c>
      <c r="E442" s="107">
        <v>1.3380135619171512</v>
      </c>
      <c r="F442" s="103" t="s">
        <v>374</v>
      </c>
      <c r="G442" s="103" t="b">
        <v>0</v>
      </c>
      <c r="H442" s="103" t="b">
        <v>0</v>
      </c>
      <c r="I442" s="103" t="b">
        <v>0</v>
      </c>
      <c r="J442" s="103" t="b">
        <v>0</v>
      </c>
      <c r="K442" s="103" t="b">
        <v>0</v>
      </c>
      <c r="L442" s="103" t="b">
        <v>0</v>
      </c>
    </row>
    <row r="443" spans="1:12" ht="15">
      <c r="A443" s="105" t="s">
        <v>395</v>
      </c>
      <c r="B443" s="103" t="s">
        <v>400</v>
      </c>
      <c r="C443" s="103">
        <v>2</v>
      </c>
      <c r="D443" s="107">
        <v>0.001102468377679905</v>
      </c>
      <c r="E443" s="107">
        <v>0.7737421314785885</v>
      </c>
      <c r="F443" s="103" t="s">
        <v>374</v>
      </c>
      <c r="G443" s="103" t="b">
        <v>0</v>
      </c>
      <c r="H443" s="103" t="b">
        <v>0</v>
      </c>
      <c r="I443" s="103" t="b">
        <v>0</v>
      </c>
      <c r="J443" s="103" t="b">
        <v>0</v>
      </c>
      <c r="K443" s="103" t="b">
        <v>0</v>
      </c>
      <c r="L443" s="103" t="b">
        <v>0</v>
      </c>
    </row>
    <row r="444" spans="1:12" ht="15">
      <c r="A444" s="105" t="s">
        <v>608</v>
      </c>
      <c r="B444" s="103" t="s">
        <v>908</v>
      </c>
      <c r="C444" s="103">
        <v>2</v>
      </c>
      <c r="D444" s="107">
        <v>0.001102468377679905</v>
      </c>
      <c r="E444" s="107">
        <v>2.4683473304121573</v>
      </c>
      <c r="F444" s="103" t="s">
        <v>374</v>
      </c>
      <c r="G444" s="103" t="b">
        <v>0</v>
      </c>
      <c r="H444" s="103" t="b">
        <v>0</v>
      </c>
      <c r="I444" s="103" t="b">
        <v>0</v>
      </c>
      <c r="J444" s="103" t="b">
        <v>0</v>
      </c>
      <c r="K444" s="103" t="b">
        <v>0</v>
      </c>
      <c r="L444" s="103" t="b">
        <v>0</v>
      </c>
    </row>
    <row r="445" spans="1:12" ht="15">
      <c r="A445" s="105" t="s">
        <v>706</v>
      </c>
      <c r="B445" s="103" t="s">
        <v>468</v>
      </c>
      <c r="C445" s="103">
        <v>2</v>
      </c>
      <c r="D445" s="107">
        <v>0.001610535880910253</v>
      </c>
      <c r="E445" s="107">
        <v>2.0492180226701815</v>
      </c>
      <c r="F445" s="103" t="s">
        <v>374</v>
      </c>
      <c r="G445" s="103" t="b">
        <v>0</v>
      </c>
      <c r="H445" s="103" t="b">
        <v>0</v>
      </c>
      <c r="I445" s="103" t="b">
        <v>0</v>
      </c>
      <c r="J445" s="103" t="b">
        <v>0</v>
      </c>
      <c r="K445" s="103" t="b">
        <v>0</v>
      </c>
      <c r="L445" s="103" t="b">
        <v>0</v>
      </c>
    </row>
    <row r="446" spans="1:12" ht="15">
      <c r="A446" s="105" t="s">
        <v>468</v>
      </c>
      <c r="B446" s="103" t="s">
        <v>512</v>
      </c>
      <c r="C446" s="103">
        <v>2</v>
      </c>
      <c r="D446" s="107">
        <v>0.001610535880910253</v>
      </c>
      <c r="E446" s="107">
        <v>1.8273692730538253</v>
      </c>
      <c r="F446" s="103" t="s">
        <v>374</v>
      </c>
      <c r="G446" s="103" t="b">
        <v>0</v>
      </c>
      <c r="H446" s="103" t="b">
        <v>0</v>
      </c>
      <c r="I446" s="103" t="b">
        <v>0</v>
      </c>
      <c r="J446" s="103" t="b">
        <v>0</v>
      </c>
      <c r="K446" s="103" t="b">
        <v>0</v>
      </c>
      <c r="L446" s="103" t="b">
        <v>0</v>
      </c>
    </row>
    <row r="447" spans="1:12" ht="15">
      <c r="A447" s="105" t="s">
        <v>911</v>
      </c>
      <c r="B447" s="103" t="s">
        <v>912</v>
      </c>
      <c r="C447" s="103">
        <v>2</v>
      </c>
      <c r="D447" s="107">
        <v>0.001102468377679905</v>
      </c>
      <c r="E447" s="107">
        <v>2.7693773260761385</v>
      </c>
      <c r="F447" s="103" t="s">
        <v>374</v>
      </c>
      <c r="G447" s="103" t="b">
        <v>0</v>
      </c>
      <c r="H447" s="103" t="b">
        <v>0</v>
      </c>
      <c r="I447" s="103" t="b">
        <v>0</v>
      </c>
      <c r="J447" s="103" t="b">
        <v>0</v>
      </c>
      <c r="K447" s="103" t="b">
        <v>0</v>
      </c>
      <c r="L447" s="103" t="b">
        <v>0</v>
      </c>
    </row>
    <row r="448" spans="1:12" ht="15">
      <c r="A448" s="105" t="s">
        <v>427</v>
      </c>
      <c r="B448" s="103" t="s">
        <v>425</v>
      </c>
      <c r="C448" s="103">
        <v>2</v>
      </c>
      <c r="D448" s="107">
        <v>0.001610535880910253</v>
      </c>
      <c r="E448" s="107">
        <v>1.7182248036287573</v>
      </c>
      <c r="F448" s="103" t="s">
        <v>374</v>
      </c>
      <c r="G448" s="103" t="b">
        <v>0</v>
      </c>
      <c r="H448" s="103" t="b">
        <v>0</v>
      </c>
      <c r="I448" s="103" t="b">
        <v>0</v>
      </c>
      <c r="J448" s="103" t="b">
        <v>0</v>
      </c>
      <c r="K448" s="103" t="b">
        <v>0</v>
      </c>
      <c r="L448" s="103" t="b">
        <v>0</v>
      </c>
    </row>
    <row r="449" spans="1:12" ht="15">
      <c r="A449" s="105" t="s">
        <v>425</v>
      </c>
      <c r="B449" s="103" t="s">
        <v>431</v>
      </c>
      <c r="C449" s="103">
        <v>2</v>
      </c>
      <c r="D449" s="107">
        <v>0.001102468377679905</v>
      </c>
      <c r="E449" s="107">
        <v>1.375802122806551</v>
      </c>
      <c r="F449" s="103" t="s">
        <v>374</v>
      </c>
      <c r="G449" s="103" t="b">
        <v>0</v>
      </c>
      <c r="H449" s="103" t="b">
        <v>0</v>
      </c>
      <c r="I449" s="103" t="b">
        <v>0</v>
      </c>
      <c r="J449" s="103" t="b">
        <v>0</v>
      </c>
      <c r="K449" s="103" t="b">
        <v>0</v>
      </c>
      <c r="L449" s="103" t="b">
        <v>0</v>
      </c>
    </row>
    <row r="450" spans="1:12" ht="15">
      <c r="A450" s="105" t="s">
        <v>425</v>
      </c>
      <c r="B450" s="103" t="s">
        <v>712</v>
      </c>
      <c r="C450" s="103">
        <v>2</v>
      </c>
      <c r="D450" s="107">
        <v>0.001610535880910253</v>
      </c>
      <c r="E450" s="107">
        <v>1.9400735532451137</v>
      </c>
      <c r="F450" s="103" t="s">
        <v>374</v>
      </c>
      <c r="G450" s="103" t="b">
        <v>0</v>
      </c>
      <c r="H450" s="103" t="b">
        <v>0</v>
      </c>
      <c r="I450" s="103" t="b">
        <v>0</v>
      </c>
      <c r="J450" s="103" t="b">
        <v>0</v>
      </c>
      <c r="K450" s="103" t="b">
        <v>0</v>
      </c>
      <c r="L450" s="103" t="b">
        <v>0</v>
      </c>
    </row>
    <row r="451" spans="1:12" ht="15">
      <c r="A451" s="105" t="s">
        <v>396</v>
      </c>
      <c r="B451" s="103" t="s">
        <v>400</v>
      </c>
      <c r="C451" s="103">
        <v>2</v>
      </c>
      <c r="D451" s="107">
        <v>0.001102468377679905</v>
      </c>
      <c r="E451" s="107">
        <v>1.4269546452539323</v>
      </c>
      <c r="F451" s="103" t="s">
        <v>374</v>
      </c>
      <c r="G451" s="103" t="b">
        <v>0</v>
      </c>
      <c r="H451" s="103" t="b">
        <v>0</v>
      </c>
      <c r="I451" s="103" t="b">
        <v>0</v>
      </c>
      <c r="J451" s="103" t="b">
        <v>0</v>
      </c>
      <c r="K451" s="103" t="b">
        <v>0</v>
      </c>
      <c r="L451" s="103" t="b">
        <v>0</v>
      </c>
    </row>
    <row r="452" spans="1:12" ht="15">
      <c r="A452" s="105" t="s">
        <v>920</v>
      </c>
      <c r="B452" s="103" t="s">
        <v>416</v>
      </c>
      <c r="C452" s="103">
        <v>2</v>
      </c>
      <c r="D452" s="107">
        <v>0.001610535880910253</v>
      </c>
      <c r="E452" s="107">
        <v>2.292256071356476</v>
      </c>
      <c r="F452" s="103" t="s">
        <v>374</v>
      </c>
      <c r="G452" s="103" t="b">
        <v>0</v>
      </c>
      <c r="H452" s="103" t="b">
        <v>0</v>
      </c>
      <c r="I452" s="103" t="b">
        <v>0</v>
      </c>
      <c r="J452" s="103" t="b">
        <v>0</v>
      </c>
      <c r="K452" s="103" t="b">
        <v>0</v>
      </c>
      <c r="L452" s="103" t="b">
        <v>0</v>
      </c>
    </row>
    <row r="453" spans="1:12" ht="15">
      <c r="A453" s="105" t="s">
        <v>396</v>
      </c>
      <c r="B453" s="103" t="s">
        <v>483</v>
      </c>
      <c r="C453" s="103">
        <v>2</v>
      </c>
      <c r="D453" s="107">
        <v>0.001102468377679905</v>
      </c>
      <c r="E453" s="107">
        <v>2.167317334748176</v>
      </c>
      <c r="F453" s="103" t="s">
        <v>374</v>
      </c>
      <c r="G453" s="103" t="b">
        <v>0</v>
      </c>
      <c r="H453" s="103" t="b">
        <v>0</v>
      </c>
      <c r="I453" s="103" t="b">
        <v>0</v>
      </c>
      <c r="J453" s="103" t="b">
        <v>0</v>
      </c>
      <c r="K453" s="103" t="b">
        <v>0</v>
      </c>
      <c r="L453" s="103" t="b">
        <v>0</v>
      </c>
    </row>
    <row r="454" spans="1:12" ht="15">
      <c r="A454" s="105" t="s">
        <v>483</v>
      </c>
      <c r="B454" s="103" t="s">
        <v>503</v>
      </c>
      <c r="C454" s="103">
        <v>2</v>
      </c>
      <c r="D454" s="107">
        <v>0.001102468377679905</v>
      </c>
      <c r="E454" s="107">
        <v>2.593286067020457</v>
      </c>
      <c r="F454" s="103" t="s">
        <v>374</v>
      </c>
      <c r="G454" s="103" t="b">
        <v>0</v>
      </c>
      <c r="H454" s="103" t="b">
        <v>0</v>
      </c>
      <c r="I454" s="103" t="b">
        <v>0</v>
      </c>
      <c r="J454" s="103" t="b">
        <v>0</v>
      </c>
      <c r="K454" s="103" t="b">
        <v>0</v>
      </c>
      <c r="L454" s="103" t="b">
        <v>0</v>
      </c>
    </row>
    <row r="455" spans="1:12" ht="15">
      <c r="A455" s="105" t="s">
        <v>859</v>
      </c>
      <c r="B455" s="103" t="s">
        <v>860</v>
      </c>
      <c r="C455" s="103">
        <v>2</v>
      </c>
      <c r="D455" s="107">
        <v>0.001610535880910253</v>
      </c>
      <c r="E455" s="107">
        <v>2.7693773260761385</v>
      </c>
      <c r="F455" s="103" t="s">
        <v>374</v>
      </c>
      <c r="G455" s="103" t="b">
        <v>0</v>
      </c>
      <c r="H455" s="103" t="b">
        <v>0</v>
      </c>
      <c r="I455" s="103" t="b">
        <v>0</v>
      </c>
      <c r="J455" s="103" t="b">
        <v>0</v>
      </c>
      <c r="K455" s="103" t="b">
        <v>0</v>
      </c>
      <c r="L455" s="103" t="b">
        <v>0</v>
      </c>
    </row>
    <row r="456" spans="1:12" ht="15">
      <c r="A456" s="105" t="s">
        <v>688</v>
      </c>
      <c r="B456" s="103" t="s">
        <v>493</v>
      </c>
      <c r="C456" s="103">
        <v>2</v>
      </c>
      <c r="D456" s="107">
        <v>0.001610535880910253</v>
      </c>
      <c r="E456" s="107">
        <v>2.116164812300795</v>
      </c>
      <c r="F456" s="103" t="s">
        <v>374</v>
      </c>
      <c r="G456" s="103" t="b">
        <v>0</v>
      </c>
      <c r="H456" s="103" t="b">
        <v>0</v>
      </c>
      <c r="I456" s="103" t="b">
        <v>0</v>
      </c>
      <c r="J456" s="103" t="b">
        <v>1</v>
      </c>
      <c r="K456" s="103" t="b">
        <v>0</v>
      </c>
      <c r="L456" s="103" t="b">
        <v>0</v>
      </c>
    </row>
    <row r="457" spans="1:12" ht="15">
      <c r="A457" s="105" t="s">
        <v>493</v>
      </c>
      <c r="B457" s="103" t="s">
        <v>863</v>
      </c>
      <c r="C457" s="103">
        <v>2</v>
      </c>
      <c r="D457" s="107">
        <v>0.001610535880910253</v>
      </c>
      <c r="E457" s="107">
        <v>2.292256071356476</v>
      </c>
      <c r="F457" s="103" t="s">
        <v>374</v>
      </c>
      <c r="G457" s="103" t="b">
        <v>1</v>
      </c>
      <c r="H457" s="103" t="b">
        <v>0</v>
      </c>
      <c r="I457" s="103" t="b">
        <v>0</v>
      </c>
      <c r="J457" s="103" t="b">
        <v>1</v>
      </c>
      <c r="K457" s="103" t="b">
        <v>0</v>
      </c>
      <c r="L457" s="103" t="b">
        <v>0</v>
      </c>
    </row>
    <row r="458" spans="1:12" ht="15">
      <c r="A458" s="105" t="s">
        <v>481</v>
      </c>
      <c r="B458" s="103" t="s">
        <v>394</v>
      </c>
      <c r="C458" s="103">
        <v>2</v>
      </c>
      <c r="D458" s="107">
        <v>0.001610535880910253</v>
      </c>
      <c r="E458" s="107">
        <v>1.7182248036287573</v>
      </c>
      <c r="F458" s="103" t="s">
        <v>374</v>
      </c>
      <c r="G458" s="103" t="b">
        <v>0</v>
      </c>
      <c r="H458" s="103" t="b">
        <v>0</v>
      </c>
      <c r="I458" s="103" t="b">
        <v>0</v>
      </c>
      <c r="J458" s="103" t="b">
        <v>0</v>
      </c>
      <c r="K458" s="103" t="b">
        <v>0</v>
      </c>
      <c r="L458" s="103" t="b">
        <v>0</v>
      </c>
    </row>
    <row r="459" spans="1:12" ht="15">
      <c r="A459" s="105" t="s">
        <v>475</v>
      </c>
      <c r="B459" s="103" t="s">
        <v>394</v>
      </c>
      <c r="C459" s="103">
        <v>5</v>
      </c>
      <c r="D459" s="107">
        <v>0.004860548907383981</v>
      </c>
      <c r="E459" s="107">
        <v>1.228660730498669</v>
      </c>
      <c r="F459" s="103" t="s">
        <v>375</v>
      </c>
      <c r="G459" s="103" t="b">
        <v>0</v>
      </c>
      <c r="H459" s="103" t="b">
        <v>0</v>
      </c>
      <c r="I459" s="103" t="b">
        <v>0</v>
      </c>
      <c r="J459" s="103" t="b">
        <v>0</v>
      </c>
      <c r="K459" s="103" t="b">
        <v>0</v>
      </c>
      <c r="L459" s="103" t="b">
        <v>0</v>
      </c>
    </row>
    <row r="460" spans="1:12" ht="15">
      <c r="A460" s="105" t="s">
        <v>465</v>
      </c>
      <c r="B460" s="103" t="s">
        <v>506</v>
      </c>
      <c r="C460" s="103">
        <v>4</v>
      </c>
      <c r="D460" s="107">
        <v>0.0018340957256072381</v>
      </c>
      <c r="E460" s="107">
        <v>2.3621996388688866</v>
      </c>
      <c r="F460" s="103" t="s">
        <v>375</v>
      </c>
      <c r="G460" s="103" t="b">
        <v>1</v>
      </c>
      <c r="H460" s="103" t="b">
        <v>0</v>
      </c>
      <c r="I460" s="103" t="b">
        <v>0</v>
      </c>
      <c r="J460" s="103" t="b">
        <v>0</v>
      </c>
      <c r="K460" s="103" t="b">
        <v>0</v>
      </c>
      <c r="L460" s="103" t="b">
        <v>0</v>
      </c>
    </row>
    <row r="461" spans="1:12" ht="15">
      <c r="A461" s="105" t="s">
        <v>506</v>
      </c>
      <c r="B461" s="103" t="s">
        <v>394</v>
      </c>
      <c r="C461" s="103">
        <v>4</v>
      </c>
      <c r="D461" s="107">
        <v>0.0018340957256072381</v>
      </c>
      <c r="E461" s="107">
        <v>1.4327807131545938</v>
      </c>
      <c r="F461" s="103" t="s">
        <v>375</v>
      </c>
      <c r="G461" s="103" t="b">
        <v>0</v>
      </c>
      <c r="H461" s="103" t="b">
        <v>0</v>
      </c>
      <c r="I461" s="103" t="b">
        <v>0</v>
      </c>
      <c r="J461" s="103" t="b">
        <v>0</v>
      </c>
      <c r="K461" s="103" t="b">
        <v>0</v>
      </c>
      <c r="L461" s="103" t="b">
        <v>0</v>
      </c>
    </row>
    <row r="462" spans="1:12" ht="15">
      <c r="A462" s="105" t="s">
        <v>424</v>
      </c>
      <c r="B462" s="103" t="s">
        <v>411</v>
      </c>
      <c r="C462" s="103">
        <v>4</v>
      </c>
      <c r="D462" s="107">
        <v>0.0012961463753023946</v>
      </c>
      <c r="E462" s="107">
        <v>1.6632296345328679</v>
      </c>
      <c r="F462" s="103" t="s">
        <v>375</v>
      </c>
      <c r="G462" s="103" t="b">
        <v>0</v>
      </c>
      <c r="H462" s="103" t="b">
        <v>0</v>
      </c>
      <c r="I462" s="103" t="b">
        <v>0</v>
      </c>
      <c r="J462" s="103" t="b">
        <v>0</v>
      </c>
      <c r="K462" s="103" t="b">
        <v>0</v>
      </c>
      <c r="L462" s="103" t="b">
        <v>0</v>
      </c>
    </row>
    <row r="463" spans="1:12" ht="15">
      <c r="A463" s="105" t="s">
        <v>398</v>
      </c>
      <c r="B463" s="103" t="s">
        <v>546</v>
      </c>
      <c r="C463" s="103">
        <v>4</v>
      </c>
      <c r="D463" s="107">
        <v>0.003888439125907184</v>
      </c>
      <c r="E463" s="107">
        <v>2.010017120757524</v>
      </c>
      <c r="F463" s="103" t="s">
        <v>375</v>
      </c>
      <c r="G463" s="103" t="b">
        <v>0</v>
      </c>
      <c r="H463" s="103" t="b">
        <v>0</v>
      </c>
      <c r="I463" s="103" t="b">
        <v>0</v>
      </c>
      <c r="J463" s="103" t="b">
        <v>0</v>
      </c>
      <c r="K463" s="103" t="b">
        <v>0</v>
      </c>
      <c r="L463" s="103" t="b">
        <v>0</v>
      </c>
    </row>
    <row r="464" spans="1:12" ht="15">
      <c r="A464" s="105" t="s">
        <v>399</v>
      </c>
      <c r="B464" s="103" t="s">
        <v>394</v>
      </c>
      <c r="C464" s="103">
        <v>4</v>
      </c>
      <c r="D464" s="107">
        <v>0.003888439125907184</v>
      </c>
      <c r="E464" s="107">
        <v>0.9556594584349313</v>
      </c>
      <c r="F464" s="103" t="s">
        <v>375</v>
      </c>
      <c r="G464" s="103" t="b">
        <v>0</v>
      </c>
      <c r="H464" s="103" t="b">
        <v>0</v>
      </c>
      <c r="I464" s="103" t="b">
        <v>0</v>
      </c>
      <c r="J464" s="103" t="b">
        <v>0</v>
      </c>
      <c r="K464" s="103" t="b">
        <v>0</v>
      </c>
      <c r="L464" s="103" t="b">
        <v>0</v>
      </c>
    </row>
    <row r="465" spans="1:12" ht="15">
      <c r="A465" s="105" t="s">
        <v>424</v>
      </c>
      <c r="B465" s="103" t="s">
        <v>500</v>
      </c>
      <c r="C465" s="103">
        <v>4</v>
      </c>
      <c r="D465" s="107">
        <v>0.003888439125907184</v>
      </c>
      <c r="E465" s="107">
        <v>1.964259630196849</v>
      </c>
      <c r="F465" s="103" t="s">
        <v>375</v>
      </c>
      <c r="G465" s="103" t="b">
        <v>0</v>
      </c>
      <c r="H465" s="103" t="b">
        <v>0</v>
      </c>
      <c r="I465" s="103" t="b">
        <v>0</v>
      </c>
      <c r="J465" s="103" t="b">
        <v>0</v>
      </c>
      <c r="K465" s="103" t="b">
        <v>0</v>
      </c>
      <c r="L465" s="103" t="b">
        <v>0</v>
      </c>
    </row>
    <row r="466" spans="1:12" ht="15">
      <c r="A466" s="105" t="s">
        <v>399</v>
      </c>
      <c r="B466" s="103" t="s">
        <v>417</v>
      </c>
      <c r="C466" s="103">
        <v>3</v>
      </c>
      <c r="D466" s="107">
        <v>0.0019442195629535922</v>
      </c>
      <c r="E466" s="107">
        <v>1.6632296345328679</v>
      </c>
      <c r="F466" s="103" t="s">
        <v>375</v>
      </c>
      <c r="G466" s="103" t="b">
        <v>0</v>
      </c>
      <c r="H466" s="103" t="b">
        <v>0</v>
      </c>
      <c r="I466" s="103" t="b">
        <v>0</v>
      </c>
      <c r="J466" s="103" t="b">
        <v>0</v>
      </c>
      <c r="K466" s="103" t="b">
        <v>0</v>
      </c>
      <c r="L466" s="103" t="b">
        <v>0</v>
      </c>
    </row>
    <row r="467" spans="1:12" ht="15">
      <c r="A467" s="105" t="s">
        <v>546</v>
      </c>
      <c r="B467" s="103" t="s">
        <v>394</v>
      </c>
      <c r="C467" s="103">
        <v>3</v>
      </c>
      <c r="D467" s="107">
        <v>0.0029163293444303883</v>
      </c>
      <c r="E467" s="107">
        <v>1.3078419765462939</v>
      </c>
      <c r="F467" s="103" t="s">
        <v>375</v>
      </c>
      <c r="G467" s="103" t="b">
        <v>0</v>
      </c>
      <c r="H467" s="103" t="b">
        <v>0</v>
      </c>
      <c r="I467" s="103" t="b">
        <v>0</v>
      </c>
      <c r="J467" s="103" t="b">
        <v>0</v>
      </c>
      <c r="K467" s="103" t="b">
        <v>0</v>
      </c>
      <c r="L467" s="103" t="b">
        <v>0</v>
      </c>
    </row>
    <row r="468" spans="1:12" ht="15">
      <c r="A468" s="105" t="s">
        <v>396</v>
      </c>
      <c r="B468" s="103" t="s">
        <v>403</v>
      </c>
      <c r="C468" s="103">
        <v>3</v>
      </c>
      <c r="D468" s="107">
        <v>0.0013755717942054288</v>
      </c>
      <c r="E468" s="107">
        <v>1.7881683711411678</v>
      </c>
      <c r="F468" s="103" t="s">
        <v>375</v>
      </c>
      <c r="G468" s="103" t="b">
        <v>0</v>
      </c>
      <c r="H468" s="103" t="b">
        <v>0</v>
      </c>
      <c r="I468" s="103" t="b">
        <v>0</v>
      </c>
      <c r="J468" s="103" t="b">
        <v>0</v>
      </c>
      <c r="K468" s="103" t="b">
        <v>0</v>
      </c>
      <c r="L468" s="103" t="b">
        <v>0</v>
      </c>
    </row>
    <row r="469" spans="1:12" ht="15">
      <c r="A469" s="105" t="s">
        <v>456</v>
      </c>
      <c r="B469" s="103" t="s">
        <v>475</v>
      </c>
      <c r="C469" s="103">
        <v>2</v>
      </c>
      <c r="D469" s="107">
        <v>0.001944219562953592</v>
      </c>
      <c r="E469" s="107">
        <v>1.584048388485243</v>
      </c>
      <c r="F469" s="103" t="s">
        <v>375</v>
      </c>
      <c r="G469" s="103" t="b">
        <v>0</v>
      </c>
      <c r="H469" s="103" t="b">
        <v>0</v>
      </c>
      <c r="I469" s="103" t="b">
        <v>0</v>
      </c>
      <c r="J469" s="103" t="b">
        <v>0</v>
      </c>
      <c r="K469" s="103" t="b">
        <v>0</v>
      </c>
      <c r="L469" s="103" t="b">
        <v>0</v>
      </c>
    </row>
    <row r="470" spans="1:12" ht="15">
      <c r="A470" s="105" t="s">
        <v>400</v>
      </c>
      <c r="B470" s="103" t="s">
        <v>418</v>
      </c>
      <c r="C470" s="103">
        <v>2</v>
      </c>
      <c r="D470" s="107">
        <v>0.0012961463753023946</v>
      </c>
      <c r="E470" s="107">
        <v>2.3621996388688866</v>
      </c>
      <c r="F470" s="103" t="s">
        <v>375</v>
      </c>
      <c r="G470" s="103" t="b">
        <v>0</v>
      </c>
      <c r="H470" s="103" t="b">
        <v>0</v>
      </c>
      <c r="I470" s="103" t="b">
        <v>0</v>
      </c>
      <c r="J470" s="103" t="b">
        <v>0</v>
      </c>
      <c r="K470" s="103" t="b">
        <v>0</v>
      </c>
      <c r="L470" s="103" t="b">
        <v>0</v>
      </c>
    </row>
    <row r="471" spans="1:12" ht="15">
      <c r="A471" s="105" t="s">
        <v>473</v>
      </c>
      <c r="B471" s="103" t="s">
        <v>469</v>
      </c>
      <c r="C471" s="103">
        <v>2</v>
      </c>
      <c r="D471" s="107">
        <v>0.0012961463753023946</v>
      </c>
      <c r="E471" s="107">
        <v>2.663229634532868</v>
      </c>
      <c r="F471" s="103" t="s">
        <v>375</v>
      </c>
      <c r="G471" s="103" t="b">
        <v>0</v>
      </c>
      <c r="H471" s="103" t="b">
        <v>0</v>
      </c>
      <c r="I471" s="103" t="b">
        <v>0</v>
      </c>
      <c r="J471" s="103" t="b">
        <v>0</v>
      </c>
      <c r="K471" s="103" t="b">
        <v>0</v>
      </c>
      <c r="L471" s="103" t="b">
        <v>0</v>
      </c>
    </row>
    <row r="472" spans="1:12" ht="15">
      <c r="A472" s="105" t="s">
        <v>398</v>
      </c>
      <c r="B472" s="103" t="s">
        <v>475</v>
      </c>
      <c r="C472" s="103">
        <v>2</v>
      </c>
      <c r="D472" s="107">
        <v>0.001944219562953592</v>
      </c>
      <c r="E472" s="107">
        <v>1.4079571294295616</v>
      </c>
      <c r="F472" s="103" t="s">
        <v>375</v>
      </c>
      <c r="G472" s="103" t="b">
        <v>0</v>
      </c>
      <c r="H472" s="103" t="b">
        <v>0</v>
      </c>
      <c r="I472" s="103" t="b">
        <v>0</v>
      </c>
      <c r="J472" s="103" t="b">
        <v>0</v>
      </c>
      <c r="K472" s="103" t="b">
        <v>0</v>
      </c>
      <c r="L472" s="103" t="b">
        <v>0</v>
      </c>
    </row>
    <row r="473" spans="1:12" ht="15">
      <c r="A473" s="105" t="s">
        <v>417</v>
      </c>
      <c r="B473" s="103" t="s">
        <v>395</v>
      </c>
      <c r="C473" s="103">
        <v>2</v>
      </c>
      <c r="D473" s="107">
        <v>0.0012961463753023946</v>
      </c>
      <c r="E473" s="107">
        <v>1.39022836246913</v>
      </c>
      <c r="F473" s="103" t="s">
        <v>375</v>
      </c>
      <c r="G473" s="103" t="b">
        <v>0</v>
      </c>
      <c r="H473" s="103" t="b">
        <v>0</v>
      </c>
      <c r="I473" s="103" t="b">
        <v>0</v>
      </c>
      <c r="J473" s="103" t="b">
        <v>0</v>
      </c>
      <c r="K473" s="103" t="b">
        <v>0</v>
      </c>
      <c r="L473" s="103" t="b">
        <v>0</v>
      </c>
    </row>
    <row r="474" spans="1:12" ht="15">
      <c r="A474" s="105" t="s">
        <v>436</v>
      </c>
      <c r="B474" s="103" t="s">
        <v>833</v>
      </c>
      <c r="C474" s="103">
        <v>2</v>
      </c>
      <c r="D474" s="107">
        <v>0.0012961463753023946</v>
      </c>
      <c r="E474" s="107">
        <v>2.3621996388688866</v>
      </c>
      <c r="F474" s="103" t="s">
        <v>375</v>
      </c>
      <c r="G474" s="103" t="b">
        <v>0</v>
      </c>
      <c r="H474" s="103" t="b">
        <v>0</v>
      </c>
      <c r="I474" s="103" t="b">
        <v>0</v>
      </c>
      <c r="J474" s="103" t="b">
        <v>0</v>
      </c>
      <c r="K474" s="103" t="b">
        <v>0</v>
      </c>
      <c r="L474" s="103" t="b">
        <v>0</v>
      </c>
    </row>
    <row r="475" spans="1:12" ht="15">
      <c r="A475" s="105" t="s">
        <v>833</v>
      </c>
      <c r="B475" s="103" t="s">
        <v>465</v>
      </c>
      <c r="C475" s="103">
        <v>2</v>
      </c>
      <c r="D475" s="107">
        <v>0.0012961463753023946</v>
      </c>
      <c r="E475" s="107">
        <v>2.3621996388688866</v>
      </c>
      <c r="F475" s="103" t="s">
        <v>375</v>
      </c>
      <c r="G475" s="103" t="b">
        <v>0</v>
      </c>
      <c r="H475" s="103" t="b">
        <v>0</v>
      </c>
      <c r="I475" s="103" t="b">
        <v>0</v>
      </c>
      <c r="J475" s="103" t="b">
        <v>1</v>
      </c>
      <c r="K475" s="103" t="b">
        <v>0</v>
      </c>
      <c r="L475" s="103" t="b">
        <v>0</v>
      </c>
    </row>
    <row r="476" spans="1:12" ht="15">
      <c r="A476" s="105" t="s">
        <v>696</v>
      </c>
      <c r="B476" s="103" t="s">
        <v>697</v>
      </c>
      <c r="C476" s="103">
        <v>2</v>
      </c>
      <c r="D476" s="107">
        <v>0.001944219562953592</v>
      </c>
      <c r="E476" s="107">
        <v>2.663229634532868</v>
      </c>
      <c r="F476" s="103" t="s">
        <v>375</v>
      </c>
      <c r="G476" s="103" t="b">
        <v>0</v>
      </c>
      <c r="H476" s="103" t="b">
        <v>0</v>
      </c>
      <c r="I476" s="103" t="b">
        <v>0</v>
      </c>
      <c r="J476" s="103" t="b">
        <v>0</v>
      </c>
      <c r="K476" s="103" t="b">
        <v>0</v>
      </c>
      <c r="L476" s="103" t="b">
        <v>0</v>
      </c>
    </row>
    <row r="477" spans="1:12" ht="15">
      <c r="A477" s="105" t="s">
        <v>402</v>
      </c>
      <c r="B477" s="103" t="s">
        <v>487</v>
      </c>
      <c r="C477" s="103">
        <v>2</v>
      </c>
      <c r="D477" s="107">
        <v>0.0012961463753023946</v>
      </c>
      <c r="E477" s="107">
        <v>2.119161590182592</v>
      </c>
      <c r="F477" s="103" t="s">
        <v>375</v>
      </c>
      <c r="G477" s="103" t="b">
        <v>0</v>
      </c>
      <c r="H477" s="103" t="b">
        <v>0</v>
      </c>
      <c r="I477" s="103" t="b">
        <v>0</v>
      </c>
      <c r="J477" s="103" t="b">
        <v>0</v>
      </c>
      <c r="K477" s="103" t="b">
        <v>0</v>
      </c>
      <c r="L477" s="103" t="b">
        <v>0</v>
      </c>
    </row>
    <row r="478" spans="1:12" ht="15">
      <c r="A478" s="105" t="s">
        <v>453</v>
      </c>
      <c r="B478" s="103" t="s">
        <v>596</v>
      </c>
      <c r="C478" s="103">
        <v>2</v>
      </c>
      <c r="D478" s="107">
        <v>0.001944219562953592</v>
      </c>
      <c r="E478" s="107">
        <v>1.9430703311269109</v>
      </c>
      <c r="F478" s="103" t="s">
        <v>375</v>
      </c>
      <c r="G478" s="103" t="b">
        <v>0</v>
      </c>
      <c r="H478" s="103" t="b">
        <v>0</v>
      </c>
      <c r="I478" s="103" t="b">
        <v>0</v>
      </c>
      <c r="J478" s="103" t="b">
        <v>0</v>
      </c>
      <c r="K478" s="103" t="b">
        <v>0</v>
      </c>
      <c r="L478" s="103" t="b">
        <v>0</v>
      </c>
    </row>
    <row r="479" spans="1:12" ht="15">
      <c r="A479" s="105" t="s">
        <v>504</v>
      </c>
      <c r="B479" s="103" t="s">
        <v>452</v>
      </c>
      <c r="C479" s="103">
        <v>2</v>
      </c>
      <c r="D479" s="107">
        <v>0.0012961463753023946</v>
      </c>
      <c r="E479" s="107">
        <v>2.3621996388688866</v>
      </c>
      <c r="F479" s="103" t="s">
        <v>375</v>
      </c>
      <c r="G479" s="103" t="b">
        <v>0</v>
      </c>
      <c r="H479" s="103" t="b">
        <v>0</v>
      </c>
      <c r="I479" s="103" t="b">
        <v>0</v>
      </c>
      <c r="J479" s="103" t="b">
        <v>0</v>
      </c>
      <c r="K479" s="103" t="b">
        <v>0</v>
      </c>
      <c r="L479" s="103" t="b">
        <v>0</v>
      </c>
    </row>
    <row r="480" spans="1:12" ht="15">
      <c r="A480" s="105" t="s">
        <v>394</v>
      </c>
      <c r="B480" s="103" t="s">
        <v>989</v>
      </c>
      <c r="C480" s="103">
        <v>2</v>
      </c>
      <c r="D480" s="107">
        <v>0.001944219562953592</v>
      </c>
      <c r="E480" s="107">
        <v>1.4327807131545938</v>
      </c>
      <c r="F480" s="103" t="s">
        <v>375</v>
      </c>
      <c r="G480" s="103" t="b">
        <v>0</v>
      </c>
      <c r="H480" s="103" t="b">
        <v>0</v>
      </c>
      <c r="I480" s="103" t="b">
        <v>0</v>
      </c>
      <c r="J480" s="103" t="b">
        <v>0</v>
      </c>
      <c r="K480" s="103" t="b">
        <v>0</v>
      </c>
      <c r="L480" s="103" t="b">
        <v>0</v>
      </c>
    </row>
    <row r="481" spans="1:12" ht="15">
      <c r="A481" s="105" t="s">
        <v>509</v>
      </c>
      <c r="B481" s="103" t="s">
        <v>394</v>
      </c>
      <c r="C481" s="103">
        <v>2</v>
      </c>
      <c r="D481" s="107">
        <v>0.001944219562953592</v>
      </c>
      <c r="E481" s="107">
        <v>1.2566894540989124</v>
      </c>
      <c r="F481" s="103" t="s">
        <v>375</v>
      </c>
      <c r="G481" s="103" t="b">
        <v>0</v>
      </c>
      <c r="H481" s="103" t="b">
        <v>1</v>
      </c>
      <c r="I481" s="103" t="b">
        <v>0</v>
      </c>
      <c r="J481" s="103" t="b">
        <v>0</v>
      </c>
      <c r="K481" s="103" t="b">
        <v>0</v>
      </c>
      <c r="L481" s="103" t="b">
        <v>0</v>
      </c>
    </row>
    <row r="482" spans="1:12" ht="15">
      <c r="A482" s="105" t="s">
        <v>406</v>
      </c>
      <c r="B482" s="103" t="s">
        <v>429</v>
      </c>
      <c r="C482" s="103">
        <v>2</v>
      </c>
      <c r="D482" s="107">
        <v>0.0012961463753023946</v>
      </c>
      <c r="E482" s="107">
        <v>2.663229634532868</v>
      </c>
      <c r="F482" s="103" t="s">
        <v>375</v>
      </c>
      <c r="G482" s="103" t="b">
        <v>0</v>
      </c>
      <c r="H482" s="103" t="b">
        <v>0</v>
      </c>
      <c r="I482" s="103" t="b">
        <v>0</v>
      </c>
      <c r="J482" s="103" t="b">
        <v>0</v>
      </c>
      <c r="K482" s="103" t="b">
        <v>0</v>
      </c>
      <c r="L482" s="103" t="b">
        <v>0</v>
      </c>
    </row>
    <row r="483" spans="1:12" ht="15">
      <c r="A483" s="105" t="s">
        <v>564</v>
      </c>
      <c r="B483" s="103" t="s">
        <v>482</v>
      </c>
      <c r="C483" s="103">
        <v>2</v>
      </c>
      <c r="D483" s="107">
        <v>0.001944219562953592</v>
      </c>
      <c r="E483" s="107">
        <v>1.964259630196849</v>
      </c>
      <c r="F483" s="103" t="s">
        <v>375</v>
      </c>
      <c r="G483" s="103" t="b">
        <v>0</v>
      </c>
      <c r="H483" s="103" t="b">
        <v>0</v>
      </c>
      <c r="I483" s="103" t="b">
        <v>0</v>
      </c>
      <c r="J483" s="103" t="b">
        <v>0</v>
      </c>
      <c r="K483" s="103" t="b">
        <v>0</v>
      </c>
      <c r="L483" s="103" t="b">
        <v>0</v>
      </c>
    </row>
    <row r="484" spans="1:12" ht="15">
      <c r="A484" s="105" t="s">
        <v>482</v>
      </c>
      <c r="B484" s="103" t="s">
        <v>522</v>
      </c>
      <c r="C484" s="103">
        <v>2</v>
      </c>
      <c r="D484" s="107">
        <v>0.001944219562953592</v>
      </c>
      <c r="E484" s="107">
        <v>2.26528962586083</v>
      </c>
      <c r="F484" s="103" t="s">
        <v>375</v>
      </c>
      <c r="G484" s="103" t="b">
        <v>0</v>
      </c>
      <c r="H484" s="103" t="b">
        <v>0</v>
      </c>
      <c r="I484" s="103" t="b">
        <v>0</v>
      </c>
      <c r="J484" s="103" t="b">
        <v>0</v>
      </c>
      <c r="K484" s="103" t="b">
        <v>0</v>
      </c>
      <c r="L484" s="103" t="b">
        <v>0</v>
      </c>
    </row>
    <row r="485" spans="1:12" ht="15">
      <c r="A485" s="105" t="s">
        <v>436</v>
      </c>
      <c r="B485" s="103" t="s">
        <v>485</v>
      </c>
      <c r="C485" s="103">
        <v>2</v>
      </c>
      <c r="D485" s="107">
        <v>0.001944219562953592</v>
      </c>
      <c r="E485" s="107">
        <v>2.1861083798132053</v>
      </c>
      <c r="F485" s="103" t="s">
        <v>375</v>
      </c>
      <c r="G485" s="103" t="b">
        <v>0</v>
      </c>
      <c r="H485" s="103" t="b">
        <v>0</v>
      </c>
      <c r="I485" s="103" t="b">
        <v>0</v>
      </c>
      <c r="J485" s="103" t="b">
        <v>0</v>
      </c>
      <c r="K485" s="103" t="b">
        <v>0</v>
      </c>
      <c r="L485" s="103" t="b">
        <v>0</v>
      </c>
    </row>
    <row r="486" spans="1:12" ht="15">
      <c r="A486" s="105" t="s">
        <v>394</v>
      </c>
      <c r="B486" s="103" t="s">
        <v>402</v>
      </c>
      <c r="C486" s="103">
        <v>2</v>
      </c>
      <c r="D486" s="107">
        <v>0.001944219562953592</v>
      </c>
      <c r="E486" s="107">
        <v>0.8887126688043182</v>
      </c>
      <c r="F486" s="103" t="s">
        <v>375</v>
      </c>
      <c r="G486" s="103" t="b">
        <v>0</v>
      </c>
      <c r="H486" s="103" t="b">
        <v>0</v>
      </c>
      <c r="I486" s="103" t="b">
        <v>0</v>
      </c>
      <c r="J486" s="103" t="b">
        <v>0</v>
      </c>
      <c r="K486" s="103" t="b">
        <v>0</v>
      </c>
      <c r="L486" s="103" t="b">
        <v>0</v>
      </c>
    </row>
    <row r="487" spans="1:12" ht="15">
      <c r="A487" s="105" t="s">
        <v>397</v>
      </c>
      <c r="B487" s="103" t="s">
        <v>486</v>
      </c>
      <c r="C487" s="103">
        <v>2</v>
      </c>
      <c r="D487" s="107">
        <v>0.0012961463753023946</v>
      </c>
      <c r="E487" s="107">
        <v>1.818131594518611</v>
      </c>
      <c r="F487" s="103" t="s">
        <v>375</v>
      </c>
      <c r="G487" s="103" t="b">
        <v>0</v>
      </c>
      <c r="H487" s="103" t="b">
        <v>0</v>
      </c>
      <c r="I487" s="103" t="b">
        <v>0</v>
      </c>
      <c r="J487" s="103" t="b">
        <v>0</v>
      </c>
      <c r="K487" s="103" t="b">
        <v>0</v>
      </c>
      <c r="L487" s="103" t="b">
        <v>0</v>
      </c>
    </row>
    <row r="488" spans="1:12" ht="15">
      <c r="A488" s="105" t="s">
        <v>486</v>
      </c>
      <c r="B488" s="103" t="s">
        <v>415</v>
      </c>
      <c r="C488" s="103">
        <v>2</v>
      </c>
      <c r="D488" s="107">
        <v>0.0012961463753023946</v>
      </c>
      <c r="E488" s="107">
        <v>2.4871383754771865</v>
      </c>
      <c r="F488" s="103" t="s">
        <v>375</v>
      </c>
      <c r="G488" s="103" t="b">
        <v>0</v>
      </c>
      <c r="H488" s="103" t="b">
        <v>0</v>
      </c>
      <c r="I488" s="103" t="b">
        <v>0</v>
      </c>
      <c r="J488" s="103" t="b">
        <v>0</v>
      </c>
      <c r="K488" s="103" t="b">
        <v>0</v>
      </c>
      <c r="L488" s="103" t="b">
        <v>0</v>
      </c>
    </row>
    <row r="489" spans="1:12" ht="15">
      <c r="A489" s="105" t="s">
        <v>466</v>
      </c>
      <c r="B489" s="103" t="s">
        <v>396</v>
      </c>
      <c r="C489" s="103">
        <v>2</v>
      </c>
      <c r="D489" s="107">
        <v>0.0012961463753023946</v>
      </c>
      <c r="E489" s="107">
        <v>1.885078384149224</v>
      </c>
      <c r="F489" s="103" t="s">
        <v>375</v>
      </c>
      <c r="G489" s="103" t="b">
        <v>0</v>
      </c>
      <c r="H489" s="103" t="b">
        <v>0</v>
      </c>
      <c r="I489" s="103" t="b">
        <v>0</v>
      </c>
      <c r="J489" s="103" t="b">
        <v>0</v>
      </c>
      <c r="K489" s="103" t="b">
        <v>0</v>
      </c>
      <c r="L489" s="103" t="b">
        <v>0</v>
      </c>
    </row>
    <row r="490" spans="1:12" ht="15">
      <c r="A490" s="105" t="s">
        <v>403</v>
      </c>
      <c r="B490" s="103" t="s">
        <v>402</v>
      </c>
      <c r="C490" s="103">
        <v>2</v>
      </c>
      <c r="D490" s="107">
        <v>0.0012961463753023946</v>
      </c>
      <c r="E490" s="107">
        <v>1.7212215815105545</v>
      </c>
      <c r="F490" s="103" t="s">
        <v>375</v>
      </c>
      <c r="G490" s="103" t="b">
        <v>0</v>
      </c>
      <c r="H490" s="103" t="b">
        <v>0</v>
      </c>
      <c r="I490" s="103" t="b">
        <v>0</v>
      </c>
      <c r="J490" s="103" t="b">
        <v>0</v>
      </c>
      <c r="K490" s="103" t="b">
        <v>0</v>
      </c>
      <c r="L490" s="103" t="b">
        <v>0</v>
      </c>
    </row>
    <row r="491" spans="1:12" ht="15">
      <c r="A491" s="105" t="s">
        <v>456</v>
      </c>
      <c r="B491" s="103" t="s">
        <v>432</v>
      </c>
      <c r="C491" s="103">
        <v>2</v>
      </c>
      <c r="D491" s="107">
        <v>0.001944219562953592</v>
      </c>
      <c r="E491" s="107">
        <v>2.010017120757524</v>
      </c>
      <c r="F491" s="103" t="s">
        <v>375</v>
      </c>
      <c r="G491" s="103" t="b">
        <v>0</v>
      </c>
      <c r="H491" s="103" t="b">
        <v>0</v>
      </c>
      <c r="I491" s="103" t="b">
        <v>0</v>
      </c>
      <c r="J491" s="103" t="b">
        <v>0</v>
      </c>
      <c r="K491" s="103" t="b">
        <v>0</v>
      </c>
      <c r="L491" s="103" t="b">
        <v>0</v>
      </c>
    </row>
    <row r="492" spans="1:12" ht="15">
      <c r="A492" s="105" t="s">
        <v>454</v>
      </c>
      <c r="B492" s="103" t="s">
        <v>842</v>
      </c>
      <c r="C492" s="103">
        <v>2</v>
      </c>
      <c r="D492" s="107">
        <v>0.001944219562953592</v>
      </c>
      <c r="E492" s="107">
        <v>2.119161590182592</v>
      </c>
      <c r="F492" s="103" t="s">
        <v>375</v>
      </c>
      <c r="G492" s="103" t="b">
        <v>0</v>
      </c>
      <c r="H492" s="103" t="b">
        <v>0</v>
      </c>
      <c r="I492" s="103" t="b">
        <v>0</v>
      </c>
      <c r="J492" s="103" t="b">
        <v>0</v>
      </c>
      <c r="K492" s="103" t="b">
        <v>0</v>
      </c>
      <c r="L492" s="103" t="b">
        <v>0</v>
      </c>
    </row>
    <row r="493" spans="1:12" ht="15">
      <c r="A493" s="105" t="s">
        <v>843</v>
      </c>
      <c r="B493" s="103" t="s">
        <v>844</v>
      </c>
      <c r="C493" s="103">
        <v>2</v>
      </c>
      <c r="D493" s="107">
        <v>0.001944219562953592</v>
      </c>
      <c r="E493" s="107">
        <v>2.663229634532868</v>
      </c>
      <c r="F493" s="103" t="s">
        <v>375</v>
      </c>
      <c r="G493" s="103" t="b">
        <v>0</v>
      </c>
      <c r="H493" s="103" t="b">
        <v>0</v>
      </c>
      <c r="I493" s="103" t="b">
        <v>0</v>
      </c>
      <c r="J493" s="103" t="b">
        <v>0</v>
      </c>
      <c r="K493" s="103" t="b">
        <v>0</v>
      </c>
      <c r="L493" s="103" t="b">
        <v>0</v>
      </c>
    </row>
    <row r="494" spans="1:12" ht="15">
      <c r="A494" s="105" t="s">
        <v>394</v>
      </c>
      <c r="B494" s="103" t="s">
        <v>600</v>
      </c>
      <c r="C494" s="103">
        <v>2</v>
      </c>
      <c r="D494" s="107">
        <v>0.001944219562953592</v>
      </c>
      <c r="E494" s="107">
        <v>1.1317507174906125</v>
      </c>
      <c r="F494" s="103" t="s">
        <v>375</v>
      </c>
      <c r="G494" s="103" t="b">
        <v>0</v>
      </c>
      <c r="H494" s="103" t="b">
        <v>0</v>
      </c>
      <c r="I494" s="103" t="b">
        <v>0</v>
      </c>
      <c r="J494" s="103" t="b">
        <v>0</v>
      </c>
      <c r="K494" s="103" t="b">
        <v>0</v>
      </c>
      <c r="L494" s="103" t="b">
        <v>0</v>
      </c>
    </row>
    <row r="495" spans="1:12" ht="15">
      <c r="A495" s="105" t="s">
        <v>478</v>
      </c>
      <c r="B495" s="103" t="s">
        <v>654</v>
      </c>
      <c r="C495" s="103">
        <v>2</v>
      </c>
      <c r="D495" s="107">
        <v>0.001944219562953592</v>
      </c>
      <c r="E495" s="107">
        <v>2.663229634532868</v>
      </c>
      <c r="F495" s="103" t="s">
        <v>375</v>
      </c>
      <c r="G495" s="103" t="b">
        <v>0</v>
      </c>
      <c r="H495" s="103" t="b">
        <v>0</v>
      </c>
      <c r="I495" s="103" t="b">
        <v>0</v>
      </c>
      <c r="J495" s="103" t="b">
        <v>0</v>
      </c>
      <c r="K495" s="103" t="b">
        <v>0</v>
      </c>
      <c r="L495" s="103" t="b">
        <v>0</v>
      </c>
    </row>
    <row r="496" spans="1:12" ht="15">
      <c r="A496" s="105" t="s">
        <v>405</v>
      </c>
      <c r="B496" s="103" t="s">
        <v>395</v>
      </c>
      <c r="C496" s="103">
        <v>2</v>
      </c>
      <c r="D496" s="107">
        <v>0.0012961463753023946</v>
      </c>
      <c r="E496" s="107">
        <v>1.244100326790892</v>
      </c>
      <c r="F496" s="103" t="s">
        <v>375</v>
      </c>
      <c r="G496" s="103" t="b">
        <v>0</v>
      </c>
      <c r="H496" s="103" t="b">
        <v>0</v>
      </c>
      <c r="I496" s="103" t="b">
        <v>0</v>
      </c>
      <c r="J496" s="103" t="b">
        <v>0</v>
      </c>
      <c r="K496" s="103" t="b">
        <v>0</v>
      </c>
      <c r="L496" s="103" t="b">
        <v>0</v>
      </c>
    </row>
    <row r="497" spans="1:12" ht="15">
      <c r="A497" s="105" t="s">
        <v>410</v>
      </c>
      <c r="B497" s="103" t="s">
        <v>617</v>
      </c>
      <c r="C497" s="103">
        <v>4</v>
      </c>
      <c r="D497" s="107">
        <v>0</v>
      </c>
      <c r="E497" s="107">
        <v>1.5622928644564746</v>
      </c>
      <c r="F497" s="103" t="s">
        <v>376</v>
      </c>
      <c r="G497" s="103" t="b">
        <v>0</v>
      </c>
      <c r="H497" s="103" t="b">
        <v>0</v>
      </c>
      <c r="I497" s="103" t="b">
        <v>0</v>
      </c>
      <c r="J497" s="103" t="b">
        <v>1</v>
      </c>
      <c r="K497" s="103" t="b">
        <v>0</v>
      </c>
      <c r="L497" s="103" t="b">
        <v>0</v>
      </c>
    </row>
    <row r="498" spans="1:12" ht="15">
      <c r="A498" s="105" t="s">
        <v>617</v>
      </c>
      <c r="B498" s="103" t="s">
        <v>618</v>
      </c>
      <c r="C498" s="103">
        <v>4</v>
      </c>
      <c r="D498" s="107">
        <v>0</v>
      </c>
      <c r="E498" s="107">
        <v>1.5622928644564746</v>
      </c>
      <c r="F498" s="103" t="s">
        <v>376</v>
      </c>
      <c r="G498" s="103" t="b">
        <v>1</v>
      </c>
      <c r="H498" s="103" t="b">
        <v>0</v>
      </c>
      <c r="I498" s="103" t="b">
        <v>0</v>
      </c>
      <c r="J498" s="103" t="b">
        <v>0</v>
      </c>
      <c r="K498" s="103" t="b">
        <v>0</v>
      </c>
      <c r="L498" s="103" t="b">
        <v>0</v>
      </c>
    </row>
    <row r="499" spans="1:12" ht="15">
      <c r="A499" s="105" t="s">
        <v>618</v>
      </c>
      <c r="B499" s="103" t="s">
        <v>394</v>
      </c>
      <c r="C499" s="103">
        <v>2</v>
      </c>
      <c r="D499" s="107">
        <v>0</v>
      </c>
      <c r="E499" s="107">
        <v>0.8633228601204559</v>
      </c>
      <c r="F499" s="103" t="s">
        <v>376</v>
      </c>
      <c r="G499" s="103" t="b">
        <v>0</v>
      </c>
      <c r="H499" s="103" t="b">
        <v>0</v>
      </c>
      <c r="I499" s="103" t="b">
        <v>0</v>
      </c>
      <c r="J499" s="103" t="b">
        <v>0</v>
      </c>
      <c r="K499" s="103" t="b">
        <v>0</v>
      </c>
      <c r="L499" s="103" t="b">
        <v>0</v>
      </c>
    </row>
    <row r="500" spans="1:12" ht="15">
      <c r="A500" s="105" t="s">
        <v>394</v>
      </c>
      <c r="B500" s="103" t="s">
        <v>400</v>
      </c>
      <c r="C500" s="103">
        <v>2</v>
      </c>
      <c r="D500" s="107">
        <v>0</v>
      </c>
      <c r="E500" s="107">
        <v>1.1643528557844371</v>
      </c>
      <c r="F500" s="103" t="s">
        <v>376</v>
      </c>
      <c r="G500" s="103" t="b">
        <v>0</v>
      </c>
      <c r="H500" s="103" t="b">
        <v>0</v>
      </c>
      <c r="I500" s="103" t="b">
        <v>0</v>
      </c>
      <c r="J500" s="103" t="b">
        <v>0</v>
      </c>
      <c r="K500" s="103" t="b">
        <v>0</v>
      </c>
      <c r="L500" s="103" t="b">
        <v>0</v>
      </c>
    </row>
    <row r="501" spans="1:12" ht="15">
      <c r="A501" s="105" t="s">
        <v>400</v>
      </c>
      <c r="B501" s="103" t="s">
        <v>418</v>
      </c>
      <c r="C501" s="103">
        <v>2</v>
      </c>
      <c r="D501" s="107">
        <v>0</v>
      </c>
      <c r="E501" s="107">
        <v>1.863322860120456</v>
      </c>
      <c r="F501" s="103" t="s">
        <v>376</v>
      </c>
      <c r="G501" s="103" t="b">
        <v>0</v>
      </c>
      <c r="H501" s="103" t="b">
        <v>0</v>
      </c>
      <c r="I501" s="103" t="b">
        <v>0</v>
      </c>
      <c r="J501" s="103" t="b">
        <v>0</v>
      </c>
      <c r="K501" s="103" t="b">
        <v>0</v>
      </c>
      <c r="L501" s="103" t="b">
        <v>0</v>
      </c>
    </row>
    <row r="502" spans="1:12" ht="15">
      <c r="A502" s="105" t="s">
        <v>418</v>
      </c>
      <c r="B502" s="103" t="s">
        <v>964</v>
      </c>
      <c r="C502" s="103">
        <v>2</v>
      </c>
      <c r="D502" s="107">
        <v>0</v>
      </c>
      <c r="E502" s="107">
        <v>1.863322860120456</v>
      </c>
      <c r="F502" s="103" t="s">
        <v>376</v>
      </c>
      <c r="G502" s="103" t="b">
        <v>0</v>
      </c>
      <c r="H502" s="103" t="b">
        <v>0</v>
      </c>
      <c r="I502" s="103" t="b">
        <v>0</v>
      </c>
      <c r="J502" s="103" t="b">
        <v>0</v>
      </c>
      <c r="K502" s="103" t="b">
        <v>0</v>
      </c>
      <c r="L502" s="103" t="b">
        <v>0</v>
      </c>
    </row>
    <row r="503" spans="1:12" ht="15">
      <c r="A503" s="105" t="s">
        <v>964</v>
      </c>
      <c r="B503" s="103" t="s">
        <v>585</v>
      </c>
      <c r="C503" s="103">
        <v>2</v>
      </c>
      <c r="D503" s="107">
        <v>0</v>
      </c>
      <c r="E503" s="107">
        <v>1.863322860120456</v>
      </c>
      <c r="F503" s="103" t="s">
        <v>376</v>
      </c>
      <c r="G503" s="103" t="b">
        <v>0</v>
      </c>
      <c r="H503" s="103" t="b">
        <v>0</v>
      </c>
      <c r="I503" s="103" t="b">
        <v>0</v>
      </c>
      <c r="J503" s="103" t="b">
        <v>0</v>
      </c>
      <c r="K503" s="103" t="b">
        <v>0</v>
      </c>
      <c r="L503" s="103" t="b">
        <v>0</v>
      </c>
    </row>
    <row r="504" spans="1:12" ht="15">
      <c r="A504" s="105" t="s">
        <v>585</v>
      </c>
      <c r="B504" s="103" t="s">
        <v>965</v>
      </c>
      <c r="C504" s="103">
        <v>2</v>
      </c>
      <c r="D504" s="107">
        <v>0</v>
      </c>
      <c r="E504" s="107">
        <v>1.863322860120456</v>
      </c>
      <c r="F504" s="103" t="s">
        <v>376</v>
      </c>
      <c r="G504" s="103" t="b">
        <v>0</v>
      </c>
      <c r="H504" s="103" t="b">
        <v>0</v>
      </c>
      <c r="I504" s="103" t="b">
        <v>0</v>
      </c>
      <c r="J504" s="103" t="b">
        <v>0</v>
      </c>
      <c r="K504" s="103" t="b">
        <v>0</v>
      </c>
      <c r="L504" s="103" t="b">
        <v>0</v>
      </c>
    </row>
    <row r="505" spans="1:12" ht="15">
      <c r="A505" s="105" t="s">
        <v>965</v>
      </c>
      <c r="B505" s="103" t="s">
        <v>966</v>
      </c>
      <c r="C505" s="103">
        <v>2</v>
      </c>
      <c r="D505" s="107">
        <v>0</v>
      </c>
      <c r="E505" s="107">
        <v>1.863322860120456</v>
      </c>
      <c r="F505" s="103" t="s">
        <v>376</v>
      </c>
      <c r="G505" s="103" t="b">
        <v>0</v>
      </c>
      <c r="H505" s="103" t="b">
        <v>0</v>
      </c>
      <c r="I505" s="103" t="b">
        <v>0</v>
      </c>
      <c r="J505" s="103" t="b">
        <v>0</v>
      </c>
      <c r="K505" s="103" t="b">
        <v>0</v>
      </c>
      <c r="L505" s="103" t="b">
        <v>0</v>
      </c>
    </row>
    <row r="506" spans="1:12" ht="15">
      <c r="A506" s="105" t="s">
        <v>966</v>
      </c>
      <c r="B506" s="103" t="s">
        <v>473</v>
      </c>
      <c r="C506" s="103">
        <v>2</v>
      </c>
      <c r="D506" s="107">
        <v>0</v>
      </c>
      <c r="E506" s="107">
        <v>1.863322860120456</v>
      </c>
      <c r="F506" s="103" t="s">
        <v>376</v>
      </c>
      <c r="G506" s="103" t="b">
        <v>0</v>
      </c>
      <c r="H506" s="103" t="b">
        <v>0</v>
      </c>
      <c r="I506" s="103" t="b">
        <v>0</v>
      </c>
      <c r="J506" s="103" t="b">
        <v>0</v>
      </c>
      <c r="K506" s="103" t="b">
        <v>0</v>
      </c>
      <c r="L506" s="103" t="b">
        <v>0</v>
      </c>
    </row>
    <row r="507" spans="1:12" ht="15">
      <c r="A507" s="105" t="s">
        <v>473</v>
      </c>
      <c r="B507" s="103" t="s">
        <v>469</v>
      </c>
      <c r="C507" s="103">
        <v>2</v>
      </c>
      <c r="D507" s="107">
        <v>0</v>
      </c>
      <c r="E507" s="107">
        <v>1.863322860120456</v>
      </c>
      <c r="F507" s="103" t="s">
        <v>376</v>
      </c>
      <c r="G507" s="103" t="b">
        <v>0</v>
      </c>
      <c r="H507" s="103" t="b">
        <v>0</v>
      </c>
      <c r="I507" s="103" t="b">
        <v>0</v>
      </c>
      <c r="J507" s="103" t="b">
        <v>0</v>
      </c>
      <c r="K507" s="103" t="b">
        <v>0</v>
      </c>
      <c r="L507" s="103" t="b">
        <v>0</v>
      </c>
    </row>
    <row r="508" spans="1:12" ht="15">
      <c r="A508" s="105" t="s">
        <v>469</v>
      </c>
      <c r="B508" s="103" t="s">
        <v>398</v>
      </c>
      <c r="C508" s="103">
        <v>2</v>
      </c>
      <c r="D508" s="107">
        <v>0</v>
      </c>
      <c r="E508" s="107">
        <v>1.2612628687924936</v>
      </c>
      <c r="F508" s="103" t="s">
        <v>376</v>
      </c>
      <c r="G508" s="103" t="b">
        <v>0</v>
      </c>
      <c r="H508" s="103" t="b">
        <v>0</v>
      </c>
      <c r="I508" s="103" t="b">
        <v>0</v>
      </c>
      <c r="J508" s="103" t="b">
        <v>0</v>
      </c>
      <c r="K508" s="103" t="b">
        <v>0</v>
      </c>
      <c r="L508" s="103" t="b">
        <v>0</v>
      </c>
    </row>
    <row r="509" spans="1:12" ht="15">
      <c r="A509" s="105" t="s">
        <v>398</v>
      </c>
      <c r="B509" s="103" t="s">
        <v>967</v>
      </c>
      <c r="C509" s="103">
        <v>2</v>
      </c>
      <c r="D509" s="107">
        <v>0</v>
      </c>
      <c r="E509" s="107">
        <v>1.2612628687924936</v>
      </c>
      <c r="F509" s="103" t="s">
        <v>376</v>
      </c>
      <c r="G509" s="103" t="b">
        <v>0</v>
      </c>
      <c r="H509" s="103" t="b">
        <v>0</v>
      </c>
      <c r="I509" s="103" t="b">
        <v>0</v>
      </c>
      <c r="J509" s="103" t="b">
        <v>0</v>
      </c>
      <c r="K509" s="103" t="b">
        <v>0</v>
      </c>
      <c r="L509" s="103" t="b">
        <v>0</v>
      </c>
    </row>
    <row r="510" spans="1:12" ht="15">
      <c r="A510" s="105" t="s">
        <v>967</v>
      </c>
      <c r="B510" s="103" t="s">
        <v>398</v>
      </c>
      <c r="C510" s="103">
        <v>2</v>
      </c>
      <c r="D510" s="107">
        <v>0</v>
      </c>
      <c r="E510" s="107">
        <v>1.2612628687924936</v>
      </c>
      <c r="F510" s="103" t="s">
        <v>376</v>
      </c>
      <c r="G510" s="103" t="b">
        <v>0</v>
      </c>
      <c r="H510" s="103" t="b">
        <v>0</v>
      </c>
      <c r="I510" s="103" t="b">
        <v>0</v>
      </c>
      <c r="J510" s="103" t="b">
        <v>0</v>
      </c>
      <c r="K510" s="103" t="b">
        <v>0</v>
      </c>
      <c r="L510" s="103" t="b">
        <v>0</v>
      </c>
    </row>
    <row r="511" spans="1:12" ht="15">
      <c r="A511" s="105" t="s">
        <v>398</v>
      </c>
      <c r="B511" s="103" t="s">
        <v>968</v>
      </c>
      <c r="C511" s="103">
        <v>2</v>
      </c>
      <c r="D511" s="107">
        <v>0</v>
      </c>
      <c r="E511" s="107">
        <v>1.2612628687924936</v>
      </c>
      <c r="F511" s="103" t="s">
        <v>376</v>
      </c>
      <c r="G511" s="103" t="b">
        <v>0</v>
      </c>
      <c r="H511" s="103" t="b">
        <v>0</v>
      </c>
      <c r="I511" s="103" t="b">
        <v>0</v>
      </c>
      <c r="J511" s="103" t="b">
        <v>0</v>
      </c>
      <c r="K511" s="103" t="b">
        <v>0</v>
      </c>
      <c r="L511" s="103" t="b">
        <v>0</v>
      </c>
    </row>
    <row r="512" spans="1:12" ht="15">
      <c r="A512" s="105" t="s">
        <v>968</v>
      </c>
      <c r="B512" s="103" t="s">
        <v>398</v>
      </c>
      <c r="C512" s="103">
        <v>2</v>
      </c>
      <c r="D512" s="107">
        <v>0</v>
      </c>
      <c r="E512" s="107">
        <v>1.2612628687924936</v>
      </c>
      <c r="F512" s="103" t="s">
        <v>376</v>
      </c>
      <c r="G512" s="103" t="b">
        <v>0</v>
      </c>
      <c r="H512" s="103" t="b">
        <v>0</v>
      </c>
      <c r="I512" s="103" t="b">
        <v>0</v>
      </c>
      <c r="J512" s="103" t="b">
        <v>0</v>
      </c>
      <c r="K512" s="103" t="b">
        <v>0</v>
      </c>
      <c r="L512" s="103" t="b">
        <v>0</v>
      </c>
    </row>
    <row r="513" spans="1:12" ht="15">
      <c r="A513" s="105" t="s">
        <v>398</v>
      </c>
      <c r="B513" s="103" t="s">
        <v>969</v>
      </c>
      <c r="C513" s="103">
        <v>2</v>
      </c>
      <c r="D513" s="107">
        <v>0</v>
      </c>
      <c r="E513" s="107">
        <v>1.2612628687924936</v>
      </c>
      <c r="F513" s="103" t="s">
        <v>376</v>
      </c>
      <c r="G513" s="103" t="b">
        <v>0</v>
      </c>
      <c r="H513" s="103" t="b">
        <v>0</v>
      </c>
      <c r="I513" s="103" t="b">
        <v>0</v>
      </c>
      <c r="J513" s="103" t="b">
        <v>0</v>
      </c>
      <c r="K513" s="103" t="b">
        <v>0</v>
      </c>
      <c r="L513" s="103" t="b">
        <v>0</v>
      </c>
    </row>
    <row r="514" spans="1:12" ht="15">
      <c r="A514" s="105" t="s">
        <v>969</v>
      </c>
      <c r="B514" s="103" t="s">
        <v>398</v>
      </c>
      <c r="C514" s="103">
        <v>2</v>
      </c>
      <c r="D514" s="107">
        <v>0</v>
      </c>
      <c r="E514" s="107">
        <v>1.2612628687924936</v>
      </c>
      <c r="F514" s="103" t="s">
        <v>376</v>
      </c>
      <c r="G514" s="103" t="b">
        <v>0</v>
      </c>
      <c r="H514" s="103" t="b">
        <v>0</v>
      </c>
      <c r="I514" s="103" t="b">
        <v>0</v>
      </c>
      <c r="J514" s="103" t="b">
        <v>0</v>
      </c>
      <c r="K514" s="103" t="b">
        <v>0</v>
      </c>
      <c r="L514" s="103" t="b">
        <v>0</v>
      </c>
    </row>
    <row r="515" spans="1:12" ht="15">
      <c r="A515" s="105" t="s">
        <v>398</v>
      </c>
      <c r="B515" s="103" t="s">
        <v>970</v>
      </c>
      <c r="C515" s="103">
        <v>2</v>
      </c>
      <c r="D515" s="107">
        <v>0</v>
      </c>
      <c r="E515" s="107">
        <v>1.2612628687924936</v>
      </c>
      <c r="F515" s="103" t="s">
        <v>376</v>
      </c>
      <c r="G515" s="103" t="b">
        <v>0</v>
      </c>
      <c r="H515" s="103" t="b">
        <v>0</v>
      </c>
      <c r="I515" s="103" t="b">
        <v>0</v>
      </c>
      <c r="J515" s="103" t="b">
        <v>0</v>
      </c>
      <c r="K515" s="103" t="b">
        <v>0</v>
      </c>
      <c r="L515" s="103" t="b">
        <v>0</v>
      </c>
    </row>
    <row r="516" spans="1:12" ht="15">
      <c r="A516" s="105" t="s">
        <v>970</v>
      </c>
      <c r="B516" s="103" t="s">
        <v>723</v>
      </c>
      <c r="C516" s="103">
        <v>2</v>
      </c>
      <c r="D516" s="107">
        <v>0</v>
      </c>
      <c r="E516" s="107">
        <v>1.863322860120456</v>
      </c>
      <c r="F516" s="103" t="s">
        <v>376</v>
      </c>
      <c r="G516" s="103" t="b">
        <v>0</v>
      </c>
      <c r="H516" s="103" t="b">
        <v>0</v>
      </c>
      <c r="I516" s="103" t="b">
        <v>0</v>
      </c>
      <c r="J516" s="103" t="b">
        <v>0</v>
      </c>
      <c r="K516" s="103" t="b">
        <v>0</v>
      </c>
      <c r="L516" s="103" t="b">
        <v>0</v>
      </c>
    </row>
    <row r="517" spans="1:12" ht="15">
      <c r="A517" s="105" t="s">
        <v>723</v>
      </c>
      <c r="B517" s="103" t="s">
        <v>586</v>
      </c>
      <c r="C517" s="103">
        <v>2</v>
      </c>
      <c r="D517" s="107">
        <v>0</v>
      </c>
      <c r="E517" s="107">
        <v>1.863322860120456</v>
      </c>
      <c r="F517" s="103" t="s">
        <v>376</v>
      </c>
      <c r="G517" s="103" t="b">
        <v>0</v>
      </c>
      <c r="H517" s="103" t="b">
        <v>0</v>
      </c>
      <c r="I517" s="103" t="b">
        <v>0</v>
      </c>
      <c r="J517" s="103" t="b">
        <v>0</v>
      </c>
      <c r="K517" s="103" t="b">
        <v>0</v>
      </c>
      <c r="L517" s="103" t="b">
        <v>0</v>
      </c>
    </row>
    <row r="518" spans="1:12" ht="15">
      <c r="A518" s="105" t="s">
        <v>586</v>
      </c>
      <c r="B518" s="103" t="s">
        <v>669</v>
      </c>
      <c r="C518" s="103">
        <v>2</v>
      </c>
      <c r="D518" s="107">
        <v>0</v>
      </c>
      <c r="E518" s="107">
        <v>1.863322860120456</v>
      </c>
      <c r="F518" s="103" t="s">
        <v>376</v>
      </c>
      <c r="G518" s="103" t="b">
        <v>0</v>
      </c>
      <c r="H518" s="103" t="b">
        <v>0</v>
      </c>
      <c r="I518" s="103" t="b">
        <v>0</v>
      </c>
      <c r="J518" s="103" t="b">
        <v>0</v>
      </c>
      <c r="K518" s="103" t="b">
        <v>0</v>
      </c>
      <c r="L518" s="103" t="b">
        <v>0</v>
      </c>
    </row>
    <row r="519" spans="1:12" ht="15">
      <c r="A519" s="105" t="s">
        <v>669</v>
      </c>
      <c r="B519" s="103" t="s">
        <v>471</v>
      </c>
      <c r="C519" s="103">
        <v>2</v>
      </c>
      <c r="D519" s="107">
        <v>0</v>
      </c>
      <c r="E519" s="107">
        <v>1.5622928644564746</v>
      </c>
      <c r="F519" s="103" t="s">
        <v>376</v>
      </c>
      <c r="G519" s="103" t="b">
        <v>0</v>
      </c>
      <c r="H519" s="103" t="b">
        <v>0</v>
      </c>
      <c r="I519" s="103" t="b">
        <v>0</v>
      </c>
      <c r="J519" s="103" t="b">
        <v>0</v>
      </c>
      <c r="K519" s="103" t="b">
        <v>0</v>
      </c>
      <c r="L519" s="103" t="b">
        <v>0</v>
      </c>
    </row>
    <row r="520" spans="1:12" ht="15">
      <c r="A520" s="105" t="s">
        <v>471</v>
      </c>
      <c r="B520" s="103" t="s">
        <v>399</v>
      </c>
      <c r="C520" s="103">
        <v>2</v>
      </c>
      <c r="D520" s="107">
        <v>0</v>
      </c>
      <c r="E520" s="107">
        <v>1.5622928644564746</v>
      </c>
      <c r="F520" s="103" t="s">
        <v>376</v>
      </c>
      <c r="G520" s="103" t="b">
        <v>0</v>
      </c>
      <c r="H520" s="103" t="b">
        <v>0</v>
      </c>
      <c r="I520" s="103" t="b">
        <v>0</v>
      </c>
      <c r="J520" s="103" t="b">
        <v>0</v>
      </c>
      <c r="K520" s="103" t="b">
        <v>0</v>
      </c>
      <c r="L520" s="103" t="b">
        <v>0</v>
      </c>
    </row>
    <row r="521" spans="1:12" ht="15">
      <c r="A521" s="105" t="s">
        <v>399</v>
      </c>
      <c r="B521" s="103" t="s">
        <v>394</v>
      </c>
      <c r="C521" s="103">
        <v>2</v>
      </c>
      <c r="D521" s="107">
        <v>0</v>
      </c>
      <c r="E521" s="107">
        <v>1.1643528557844371</v>
      </c>
      <c r="F521" s="103" t="s">
        <v>376</v>
      </c>
      <c r="G521" s="103" t="b">
        <v>0</v>
      </c>
      <c r="H521" s="103" t="b">
        <v>0</v>
      </c>
      <c r="I521" s="103" t="b">
        <v>0</v>
      </c>
      <c r="J521" s="103" t="b">
        <v>0</v>
      </c>
      <c r="K521" s="103" t="b">
        <v>0</v>
      </c>
      <c r="L521" s="103" t="b">
        <v>0</v>
      </c>
    </row>
    <row r="522" spans="1:12" ht="15">
      <c r="A522" s="105" t="s">
        <v>394</v>
      </c>
      <c r="B522" s="103" t="s">
        <v>395</v>
      </c>
      <c r="C522" s="103">
        <v>2</v>
      </c>
      <c r="D522" s="107">
        <v>0</v>
      </c>
      <c r="E522" s="107">
        <v>1.1643528557844371</v>
      </c>
      <c r="F522" s="103" t="s">
        <v>376</v>
      </c>
      <c r="G522" s="103" t="b">
        <v>0</v>
      </c>
      <c r="H522" s="103" t="b">
        <v>0</v>
      </c>
      <c r="I522" s="103" t="b">
        <v>0</v>
      </c>
      <c r="J522" s="103" t="b">
        <v>0</v>
      </c>
      <c r="K522" s="103" t="b">
        <v>0</v>
      </c>
      <c r="L522" s="103" t="b">
        <v>0</v>
      </c>
    </row>
    <row r="523" spans="1:12" ht="15">
      <c r="A523" s="105" t="s">
        <v>395</v>
      </c>
      <c r="B523" s="103" t="s">
        <v>971</v>
      </c>
      <c r="C523" s="103">
        <v>2</v>
      </c>
      <c r="D523" s="107">
        <v>0</v>
      </c>
      <c r="E523" s="107">
        <v>1.863322860120456</v>
      </c>
      <c r="F523" s="103" t="s">
        <v>376</v>
      </c>
      <c r="G523" s="103" t="b">
        <v>0</v>
      </c>
      <c r="H523" s="103" t="b">
        <v>0</v>
      </c>
      <c r="I523" s="103" t="b">
        <v>0</v>
      </c>
      <c r="J523" s="103" t="b">
        <v>0</v>
      </c>
      <c r="K523" s="103" t="b">
        <v>0</v>
      </c>
      <c r="L523" s="103" t="b">
        <v>0</v>
      </c>
    </row>
    <row r="524" spans="1:12" ht="15">
      <c r="A524" s="105" t="s">
        <v>971</v>
      </c>
      <c r="B524" s="103" t="s">
        <v>492</v>
      </c>
      <c r="C524" s="103">
        <v>2</v>
      </c>
      <c r="D524" s="107">
        <v>0</v>
      </c>
      <c r="E524" s="107">
        <v>1.863322860120456</v>
      </c>
      <c r="F524" s="103" t="s">
        <v>376</v>
      </c>
      <c r="G524" s="103" t="b">
        <v>0</v>
      </c>
      <c r="H524" s="103" t="b">
        <v>0</v>
      </c>
      <c r="I524" s="103" t="b">
        <v>0</v>
      </c>
      <c r="J524" s="103" t="b">
        <v>0</v>
      </c>
      <c r="K524" s="103" t="b">
        <v>0</v>
      </c>
      <c r="L524" s="103" t="b">
        <v>0</v>
      </c>
    </row>
    <row r="525" spans="1:12" ht="15">
      <c r="A525" s="105" t="s">
        <v>492</v>
      </c>
      <c r="B525" s="103" t="s">
        <v>410</v>
      </c>
      <c r="C525" s="103">
        <v>2</v>
      </c>
      <c r="D525" s="107">
        <v>0</v>
      </c>
      <c r="E525" s="107">
        <v>1.863322860120456</v>
      </c>
      <c r="F525" s="103" t="s">
        <v>376</v>
      </c>
      <c r="G525" s="103" t="b">
        <v>0</v>
      </c>
      <c r="H525" s="103" t="b">
        <v>0</v>
      </c>
      <c r="I525" s="103" t="b">
        <v>0</v>
      </c>
      <c r="J525" s="103" t="b">
        <v>0</v>
      </c>
      <c r="K525" s="103" t="b">
        <v>0</v>
      </c>
      <c r="L525" s="103" t="b">
        <v>0</v>
      </c>
    </row>
    <row r="526" spans="1:12" ht="15">
      <c r="A526" s="105" t="s">
        <v>618</v>
      </c>
      <c r="B526" s="103" t="s">
        <v>604</v>
      </c>
      <c r="C526" s="103">
        <v>2</v>
      </c>
      <c r="D526" s="107">
        <v>0</v>
      </c>
      <c r="E526" s="107">
        <v>1.5622928644564746</v>
      </c>
      <c r="F526" s="103" t="s">
        <v>376</v>
      </c>
      <c r="G526" s="103" t="b">
        <v>0</v>
      </c>
      <c r="H526" s="103" t="b">
        <v>0</v>
      </c>
      <c r="I526" s="103" t="b">
        <v>0</v>
      </c>
      <c r="J526" s="103" t="b">
        <v>0</v>
      </c>
      <c r="K526" s="103" t="b">
        <v>0</v>
      </c>
      <c r="L526" s="103" t="b">
        <v>0</v>
      </c>
    </row>
    <row r="527" spans="1:12" ht="15">
      <c r="A527" s="105" t="s">
        <v>604</v>
      </c>
      <c r="B527" s="103" t="s">
        <v>582</v>
      </c>
      <c r="C527" s="103">
        <v>2</v>
      </c>
      <c r="D527" s="107">
        <v>0</v>
      </c>
      <c r="E527" s="107">
        <v>1.863322860120456</v>
      </c>
      <c r="F527" s="103" t="s">
        <v>376</v>
      </c>
      <c r="G527" s="103" t="b">
        <v>0</v>
      </c>
      <c r="H527" s="103" t="b">
        <v>0</v>
      </c>
      <c r="I527" s="103" t="b">
        <v>0</v>
      </c>
      <c r="J527" s="103" t="b">
        <v>0</v>
      </c>
      <c r="K527" s="103" t="b">
        <v>0</v>
      </c>
      <c r="L527" s="103" t="b">
        <v>0</v>
      </c>
    </row>
    <row r="528" spans="1:12" ht="15">
      <c r="A528" s="105" t="s">
        <v>582</v>
      </c>
      <c r="B528" s="103" t="s">
        <v>549</v>
      </c>
      <c r="C528" s="103">
        <v>2</v>
      </c>
      <c r="D528" s="107">
        <v>0</v>
      </c>
      <c r="E528" s="107">
        <v>1.863322860120456</v>
      </c>
      <c r="F528" s="103" t="s">
        <v>376</v>
      </c>
      <c r="G528" s="103" t="b">
        <v>0</v>
      </c>
      <c r="H528" s="103" t="b">
        <v>0</v>
      </c>
      <c r="I528" s="103" t="b">
        <v>0</v>
      </c>
      <c r="J528" s="103" t="b">
        <v>0</v>
      </c>
      <c r="K528" s="103" t="b">
        <v>0</v>
      </c>
      <c r="L528" s="103" t="b">
        <v>0</v>
      </c>
    </row>
    <row r="529" spans="1:12" ht="15">
      <c r="A529" s="105" t="s">
        <v>549</v>
      </c>
      <c r="B529" s="103" t="s">
        <v>732</v>
      </c>
      <c r="C529" s="103">
        <v>2</v>
      </c>
      <c r="D529" s="107">
        <v>0</v>
      </c>
      <c r="E529" s="107">
        <v>1.863322860120456</v>
      </c>
      <c r="F529" s="103" t="s">
        <v>376</v>
      </c>
      <c r="G529" s="103" t="b">
        <v>0</v>
      </c>
      <c r="H529" s="103" t="b">
        <v>0</v>
      </c>
      <c r="I529" s="103" t="b">
        <v>0</v>
      </c>
      <c r="J529" s="103" t="b">
        <v>0</v>
      </c>
      <c r="K529" s="103" t="b">
        <v>0</v>
      </c>
      <c r="L529" s="103" t="b">
        <v>0</v>
      </c>
    </row>
    <row r="530" spans="1:12" ht="15">
      <c r="A530" s="105" t="s">
        <v>732</v>
      </c>
      <c r="B530" s="103" t="s">
        <v>972</v>
      </c>
      <c r="C530" s="103">
        <v>2</v>
      </c>
      <c r="D530" s="107">
        <v>0</v>
      </c>
      <c r="E530" s="107">
        <v>1.863322860120456</v>
      </c>
      <c r="F530" s="103" t="s">
        <v>376</v>
      </c>
      <c r="G530" s="103" t="b">
        <v>0</v>
      </c>
      <c r="H530" s="103" t="b">
        <v>0</v>
      </c>
      <c r="I530" s="103" t="b">
        <v>0</v>
      </c>
      <c r="J530" s="103" t="b">
        <v>0</v>
      </c>
      <c r="K530" s="103" t="b">
        <v>0</v>
      </c>
      <c r="L530" s="103" t="b">
        <v>0</v>
      </c>
    </row>
    <row r="531" spans="1:12" ht="15">
      <c r="A531" s="105" t="s">
        <v>972</v>
      </c>
      <c r="B531" s="103" t="s">
        <v>722</v>
      </c>
      <c r="C531" s="103">
        <v>2</v>
      </c>
      <c r="D531" s="107">
        <v>0</v>
      </c>
      <c r="E531" s="107">
        <v>1.863322860120456</v>
      </c>
      <c r="F531" s="103" t="s">
        <v>376</v>
      </c>
      <c r="G531" s="103" t="b">
        <v>0</v>
      </c>
      <c r="H531" s="103" t="b">
        <v>0</v>
      </c>
      <c r="I531" s="103" t="b">
        <v>0</v>
      </c>
      <c r="J531" s="103" t="b">
        <v>0</v>
      </c>
      <c r="K531" s="103" t="b">
        <v>0</v>
      </c>
      <c r="L531" s="103" t="b">
        <v>0</v>
      </c>
    </row>
    <row r="532" spans="1:12" ht="15">
      <c r="A532" s="105" t="s">
        <v>722</v>
      </c>
      <c r="B532" s="103" t="s">
        <v>412</v>
      </c>
      <c r="C532" s="103">
        <v>2</v>
      </c>
      <c r="D532" s="107">
        <v>0</v>
      </c>
      <c r="E532" s="107">
        <v>1.863322860120456</v>
      </c>
      <c r="F532" s="103" t="s">
        <v>376</v>
      </c>
      <c r="G532" s="103" t="b">
        <v>0</v>
      </c>
      <c r="H532" s="103" t="b">
        <v>0</v>
      </c>
      <c r="I532" s="103" t="b">
        <v>0</v>
      </c>
      <c r="J532" s="103" t="b">
        <v>0</v>
      </c>
      <c r="K532" s="103" t="b">
        <v>0</v>
      </c>
      <c r="L532" s="103" t="b">
        <v>0</v>
      </c>
    </row>
    <row r="533" spans="1:12" ht="15">
      <c r="A533" s="105" t="s">
        <v>412</v>
      </c>
      <c r="B533" s="103" t="s">
        <v>471</v>
      </c>
      <c r="C533" s="103">
        <v>2</v>
      </c>
      <c r="D533" s="107">
        <v>0</v>
      </c>
      <c r="E533" s="107">
        <v>1.5622928644564746</v>
      </c>
      <c r="F533" s="103" t="s">
        <v>376</v>
      </c>
      <c r="G533" s="103" t="b">
        <v>0</v>
      </c>
      <c r="H533" s="103" t="b">
        <v>0</v>
      </c>
      <c r="I533" s="103" t="b">
        <v>0</v>
      </c>
      <c r="J533" s="103" t="b">
        <v>0</v>
      </c>
      <c r="K533" s="103" t="b">
        <v>0</v>
      </c>
      <c r="L533" s="103" t="b">
        <v>0</v>
      </c>
    </row>
    <row r="534" spans="1:12" ht="15">
      <c r="A534" s="105" t="s">
        <v>471</v>
      </c>
      <c r="B534" s="103" t="s">
        <v>590</v>
      </c>
      <c r="C534" s="103">
        <v>2</v>
      </c>
      <c r="D534" s="107">
        <v>0</v>
      </c>
      <c r="E534" s="107">
        <v>1.5622928644564746</v>
      </c>
      <c r="F534" s="103" t="s">
        <v>376</v>
      </c>
      <c r="G534" s="103" t="b">
        <v>0</v>
      </c>
      <c r="H534" s="103" t="b">
        <v>0</v>
      </c>
      <c r="I534" s="103" t="b">
        <v>0</v>
      </c>
      <c r="J534" s="103" t="b">
        <v>0</v>
      </c>
      <c r="K534" s="103" t="b">
        <v>0</v>
      </c>
      <c r="L534" s="103" t="b">
        <v>0</v>
      </c>
    </row>
    <row r="535" spans="1:12" ht="15">
      <c r="A535" s="105" t="s">
        <v>590</v>
      </c>
      <c r="B535" s="103" t="s">
        <v>659</v>
      </c>
      <c r="C535" s="103">
        <v>2</v>
      </c>
      <c r="D535" s="107">
        <v>0</v>
      </c>
      <c r="E535" s="107">
        <v>1.863322860120456</v>
      </c>
      <c r="F535" s="103" t="s">
        <v>376</v>
      </c>
      <c r="G535" s="103" t="b">
        <v>0</v>
      </c>
      <c r="H535" s="103" t="b">
        <v>0</v>
      </c>
      <c r="I535" s="103" t="b">
        <v>0</v>
      </c>
      <c r="J535" s="103" t="b">
        <v>0</v>
      </c>
      <c r="K535" s="103" t="b">
        <v>0</v>
      </c>
      <c r="L535" s="103" t="b">
        <v>0</v>
      </c>
    </row>
    <row r="536" spans="1:12" ht="15">
      <c r="A536" s="105" t="s">
        <v>659</v>
      </c>
      <c r="B536" s="103" t="s">
        <v>534</v>
      </c>
      <c r="C536" s="103">
        <v>2</v>
      </c>
      <c r="D536" s="107">
        <v>0</v>
      </c>
      <c r="E536" s="107">
        <v>1.863322860120456</v>
      </c>
      <c r="F536" s="103" t="s">
        <v>376</v>
      </c>
      <c r="G536" s="103" t="b">
        <v>0</v>
      </c>
      <c r="H536" s="103" t="b">
        <v>0</v>
      </c>
      <c r="I536" s="103" t="b">
        <v>0</v>
      </c>
      <c r="J536" s="103" t="b">
        <v>0</v>
      </c>
      <c r="K536" s="103" t="b">
        <v>0</v>
      </c>
      <c r="L536" s="103" t="b">
        <v>0</v>
      </c>
    </row>
    <row r="537" spans="1:12" ht="15">
      <c r="A537" s="105" t="s">
        <v>534</v>
      </c>
      <c r="B537" s="103" t="s">
        <v>454</v>
      </c>
      <c r="C537" s="103">
        <v>2</v>
      </c>
      <c r="D537" s="107">
        <v>0</v>
      </c>
      <c r="E537" s="107">
        <v>1.863322860120456</v>
      </c>
      <c r="F537" s="103" t="s">
        <v>376</v>
      </c>
      <c r="G537" s="103" t="b">
        <v>0</v>
      </c>
      <c r="H537" s="103" t="b">
        <v>0</v>
      </c>
      <c r="I537" s="103" t="b">
        <v>0</v>
      </c>
      <c r="J537" s="103" t="b">
        <v>0</v>
      </c>
      <c r="K537" s="103" t="b">
        <v>0</v>
      </c>
      <c r="L537" s="103" t="b">
        <v>0</v>
      </c>
    </row>
    <row r="538" spans="1:12" ht="15">
      <c r="A538" s="105" t="s">
        <v>454</v>
      </c>
      <c r="B538" s="103" t="s">
        <v>394</v>
      </c>
      <c r="C538" s="103">
        <v>2</v>
      </c>
      <c r="D538" s="107">
        <v>0</v>
      </c>
      <c r="E538" s="107">
        <v>1.1643528557844371</v>
      </c>
      <c r="F538" s="103" t="s">
        <v>376</v>
      </c>
      <c r="G538" s="103" t="b">
        <v>0</v>
      </c>
      <c r="H538" s="103" t="b">
        <v>0</v>
      </c>
      <c r="I538" s="103" t="b">
        <v>0</v>
      </c>
      <c r="J538" s="103" t="b">
        <v>0</v>
      </c>
      <c r="K538" s="103" t="b">
        <v>0</v>
      </c>
      <c r="L538" s="103" t="b">
        <v>0</v>
      </c>
    </row>
    <row r="539" spans="1:12" ht="15">
      <c r="A539" s="105" t="s">
        <v>394</v>
      </c>
      <c r="B539" s="103" t="s">
        <v>660</v>
      </c>
      <c r="C539" s="103">
        <v>2</v>
      </c>
      <c r="D539" s="107">
        <v>0</v>
      </c>
      <c r="E539" s="107">
        <v>1.1643528557844371</v>
      </c>
      <c r="F539" s="103" t="s">
        <v>376</v>
      </c>
      <c r="G539" s="103" t="b">
        <v>0</v>
      </c>
      <c r="H539" s="103" t="b">
        <v>0</v>
      </c>
      <c r="I539" s="103" t="b">
        <v>0</v>
      </c>
      <c r="J539" s="103" t="b">
        <v>0</v>
      </c>
      <c r="K539" s="103" t="b">
        <v>0</v>
      </c>
      <c r="L539" s="103" t="b">
        <v>0</v>
      </c>
    </row>
    <row r="540" spans="1:12" ht="15">
      <c r="A540" s="105" t="s">
        <v>660</v>
      </c>
      <c r="B540" s="103" t="s">
        <v>509</v>
      </c>
      <c r="C540" s="103">
        <v>2</v>
      </c>
      <c r="D540" s="107">
        <v>0</v>
      </c>
      <c r="E540" s="107">
        <v>1.863322860120456</v>
      </c>
      <c r="F540" s="103" t="s">
        <v>376</v>
      </c>
      <c r="G540" s="103" t="b">
        <v>0</v>
      </c>
      <c r="H540" s="103" t="b">
        <v>0</v>
      </c>
      <c r="I540" s="103" t="b">
        <v>0</v>
      </c>
      <c r="J540" s="103" t="b">
        <v>0</v>
      </c>
      <c r="K540" s="103" t="b">
        <v>1</v>
      </c>
      <c r="L540" s="103" t="b">
        <v>0</v>
      </c>
    </row>
    <row r="541" spans="1:12" ht="15">
      <c r="A541" s="105" t="s">
        <v>509</v>
      </c>
      <c r="B541" s="103" t="s">
        <v>394</v>
      </c>
      <c r="C541" s="103">
        <v>2</v>
      </c>
      <c r="D541" s="107">
        <v>0</v>
      </c>
      <c r="E541" s="107">
        <v>1.1643528557844371</v>
      </c>
      <c r="F541" s="103" t="s">
        <v>376</v>
      </c>
      <c r="G541" s="103" t="b">
        <v>0</v>
      </c>
      <c r="H541" s="103" t="b">
        <v>1</v>
      </c>
      <c r="I541" s="103" t="b">
        <v>0</v>
      </c>
      <c r="J541" s="103" t="b">
        <v>0</v>
      </c>
      <c r="K541" s="103" t="b">
        <v>0</v>
      </c>
      <c r="L541" s="103" t="b">
        <v>0</v>
      </c>
    </row>
    <row r="542" spans="1:12" ht="15">
      <c r="A542" s="105" t="s">
        <v>394</v>
      </c>
      <c r="B542" s="103" t="s">
        <v>973</v>
      </c>
      <c r="C542" s="103">
        <v>2</v>
      </c>
      <c r="D542" s="107">
        <v>0</v>
      </c>
      <c r="E542" s="107">
        <v>1.1643528557844371</v>
      </c>
      <c r="F542" s="103" t="s">
        <v>376</v>
      </c>
      <c r="G542" s="103" t="b">
        <v>0</v>
      </c>
      <c r="H542" s="103" t="b">
        <v>0</v>
      </c>
      <c r="I542" s="103" t="b">
        <v>0</v>
      </c>
      <c r="J542" s="103" t="b">
        <v>0</v>
      </c>
      <c r="K542" s="103" t="b">
        <v>0</v>
      </c>
      <c r="L542" s="103" t="b">
        <v>0</v>
      </c>
    </row>
    <row r="543" spans="1:12" ht="15">
      <c r="A543" s="105" t="s">
        <v>973</v>
      </c>
      <c r="B543" s="103" t="s">
        <v>554</v>
      </c>
      <c r="C543" s="103">
        <v>2</v>
      </c>
      <c r="D543" s="107">
        <v>0</v>
      </c>
      <c r="E543" s="107">
        <v>1.863322860120456</v>
      </c>
      <c r="F543" s="103" t="s">
        <v>376</v>
      </c>
      <c r="G543" s="103" t="b">
        <v>0</v>
      </c>
      <c r="H543" s="103" t="b">
        <v>0</v>
      </c>
      <c r="I543" s="103" t="b">
        <v>0</v>
      </c>
      <c r="J543" s="103" t="b">
        <v>0</v>
      </c>
      <c r="K543" s="103" t="b">
        <v>0</v>
      </c>
      <c r="L543" s="103" t="b">
        <v>0</v>
      </c>
    </row>
    <row r="544" spans="1:12" ht="15">
      <c r="A544" s="105" t="s">
        <v>554</v>
      </c>
      <c r="B544" s="103" t="s">
        <v>974</v>
      </c>
      <c r="C544" s="103">
        <v>2</v>
      </c>
      <c r="D544" s="107">
        <v>0</v>
      </c>
      <c r="E544" s="107">
        <v>1.863322860120456</v>
      </c>
      <c r="F544" s="103" t="s">
        <v>376</v>
      </c>
      <c r="G544" s="103" t="b">
        <v>0</v>
      </c>
      <c r="H544" s="103" t="b">
        <v>0</v>
      </c>
      <c r="I544" s="103" t="b">
        <v>0</v>
      </c>
      <c r="J544" s="103" t="b">
        <v>1</v>
      </c>
      <c r="K544" s="103" t="b">
        <v>0</v>
      </c>
      <c r="L544" s="103" t="b">
        <v>0</v>
      </c>
    </row>
    <row r="545" spans="1:12" ht="15">
      <c r="A545" s="105" t="s">
        <v>974</v>
      </c>
      <c r="B545" s="103" t="s">
        <v>975</v>
      </c>
      <c r="C545" s="103">
        <v>2</v>
      </c>
      <c r="D545" s="107">
        <v>0</v>
      </c>
      <c r="E545" s="107">
        <v>1.863322860120456</v>
      </c>
      <c r="F545" s="103" t="s">
        <v>376</v>
      </c>
      <c r="G545" s="103" t="b">
        <v>1</v>
      </c>
      <c r="H545" s="103" t="b">
        <v>0</v>
      </c>
      <c r="I545" s="103" t="b">
        <v>0</v>
      </c>
      <c r="J545" s="103" t="b">
        <v>0</v>
      </c>
      <c r="K545" s="103" t="b">
        <v>0</v>
      </c>
      <c r="L545" s="103" t="b">
        <v>0</v>
      </c>
    </row>
    <row r="546" spans="1:12" ht="15">
      <c r="A546" s="105" t="s">
        <v>975</v>
      </c>
      <c r="B546" s="103" t="s">
        <v>396</v>
      </c>
      <c r="C546" s="103">
        <v>2</v>
      </c>
      <c r="D546" s="107">
        <v>0</v>
      </c>
      <c r="E546" s="107">
        <v>1.5622928644564746</v>
      </c>
      <c r="F546" s="103" t="s">
        <v>376</v>
      </c>
      <c r="G546" s="103" t="b">
        <v>0</v>
      </c>
      <c r="H546" s="103" t="b">
        <v>0</v>
      </c>
      <c r="I546" s="103" t="b">
        <v>0</v>
      </c>
      <c r="J546" s="103" t="b">
        <v>0</v>
      </c>
      <c r="K546" s="103" t="b">
        <v>0</v>
      </c>
      <c r="L546" s="103" t="b">
        <v>0</v>
      </c>
    </row>
    <row r="547" spans="1:12" ht="15">
      <c r="A547" s="105" t="s">
        <v>396</v>
      </c>
      <c r="B547" s="103" t="s">
        <v>403</v>
      </c>
      <c r="C547" s="103">
        <v>2</v>
      </c>
      <c r="D547" s="107">
        <v>0</v>
      </c>
      <c r="E547" s="107">
        <v>1.5622928644564746</v>
      </c>
      <c r="F547" s="103" t="s">
        <v>376</v>
      </c>
      <c r="G547" s="103" t="b">
        <v>0</v>
      </c>
      <c r="H547" s="103" t="b">
        <v>0</v>
      </c>
      <c r="I547" s="103" t="b">
        <v>0</v>
      </c>
      <c r="J547" s="103" t="b">
        <v>0</v>
      </c>
      <c r="K547" s="103" t="b">
        <v>0</v>
      </c>
      <c r="L547" s="103" t="b">
        <v>0</v>
      </c>
    </row>
    <row r="548" spans="1:12" ht="15">
      <c r="A548" s="105" t="s">
        <v>403</v>
      </c>
      <c r="B548" s="103" t="s">
        <v>518</v>
      </c>
      <c r="C548" s="103">
        <v>2</v>
      </c>
      <c r="D548" s="107">
        <v>0</v>
      </c>
      <c r="E548" s="107">
        <v>1.863322860120456</v>
      </c>
      <c r="F548" s="103" t="s">
        <v>376</v>
      </c>
      <c r="G548" s="103" t="b">
        <v>0</v>
      </c>
      <c r="H548" s="103" t="b">
        <v>0</v>
      </c>
      <c r="I548" s="103" t="b">
        <v>0</v>
      </c>
      <c r="J548" s="103" t="b">
        <v>0</v>
      </c>
      <c r="K548" s="103" t="b">
        <v>0</v>
      </c>
      <c r="L548" s="103" t="b">
        <v>0</v>
      </c>
    </row>
    <row r="549" spans="1:12" ht="15">
      <c r="A549" s="105" t="s">
        <v>518</v>
      </c>
      <c r="B549" s="103" t="s">
        <v>639</v>
      </c>
      <c r="C549" s="103">
        <v>2</v>
      </c>
      <c r="D549" s="107">
        <v>0</v>
      </c>
      <c r="E549" s="107">
        <v>1.863322860120456</v>
      </c>
      <c r="F549" s="103" t="s">
        <v>376</v>
      </c>
      <c r="G549" s="103" t="b">
        <v>0</v>
      </c>
      <c r="H549" s="103" t="b">
        <v>0</v>
      </c>
      <c r="I549" s="103" t="b">
        <v>0</v>
      </c>
      <c r="J549" s="103" t="b">
        <v>0</v>
      </c>
      <c r="K549" s="103" t="b">
        <v>0</v>
      </c>
      <c r="L549" s="103" t="b">
        <v>0</v>
      </c>
    </row>
    <row r="550" spans="1:12" ht="15">
      <c r="A550" s="105" t="s">
        <v>639</v>
      </c>
      <c r="B550" s="103" t="s">
        <v>720</v>
      </c>
      <c r="C550" s="103">
        <v>2</v>
      </c>
      <c r="D550" s="107">
        <v>0</v>
      </c>
      <c r="E550" s="107">
        <v>1.863322860120456</v>
      </c>
      <c r="F550" s="103" t="s">
        <v>376</v>
      </c>
      <c r="G550" s="103" t="b">
        <v>0</v>
      </c>
      <c r="H550" s="103" t="b">
        <v>0</v>
      </c>
      <c r="I550" s="103" t="b">
        <v>0</v>
      </c>
      <c r="J550" s="103" t="b">
        <v>0</v>
      </c>
      <c r="K550" s="103" t="b">
        <v>0</v>
      </c>
      <c r="L550" s="103" t="b">
        <v>0</v>
      </c>
    </row>
    <row r="551" spans="1:12" ht="15">
      <c r="A551" s="105" t="s">
        <v>720</v>
      </c>
      <c r="B551" s="103" t="s">
        <v>455</v>
      </c>
      <c r="C551" s="103">
        <v>2</v>
      </c>
      <c r="D551" s="107">
        <v>0</v>
      </c>
      <c r="E551" s="107">
        <v>1.863322860120456</v>
      </c>
      <c r="F551" s="103" t="s">
        <v>376</v>
      </c>
      <c r="G551" s="103" t="b">
        <v>0</v>
      </c>
      <c r="H551" s="103" t="b">
        <v>0</v>
      </c>
      <c r="I551" s="103" t="b">
        <v>0</v>
      </c>
      <c r="J551" s="103" t="b">
        <v>0</v>
      </c>
      <c r="K551" s="103" t="b">
        <v>0</v>
      </c>
      <c r="L551" s="103" t="b">
        <v>0</v>
      </c>
    </row>
    <row r="552" spans="1:12" ht="15">
      <c r="A552" s="105" t="s">
        <v>455</v>
      </c>
      <c r="B552" s="103" t="s">
        <v>976</v>
      </c>
      <c r="C552" s="103">
        <v>2</v>
      </c>
      <c r="D552" s="107">
        <v>0</v>
      </c>
      <c r="E552" s="107">
        <v>1.863322860120456</v>
      </c>
      <c r="F552" s="103" t="s">
        <v>376</v>
      </c>
      <c r="G552" s="103" t="b">
        <v>0</v>
      </c>
      <c r="H552" s="103" t="b">
        <v>0</v>
      </c>
      <c r="I552" s="103" t="b">
        <v>0</v>
      </c>
      <c r="J552" s="103" t="b">
        <v>0</v>
      </c>
      <c r="K552" s="103" t="b">
        <v>0</v>
      </c>
      <c r="L552" s="103" t="b">
        <v>0</v>
      </c>
    </row>
    <row r="553" spans="1:12" ht="15">
      <c r="A553" s="105" t="s">
        <v>976</v>
      </c>
      <c r="B553" s="103" t="s">
        <v>977</v>
      </c>
      <c r="C553" s="103">
        <v>2</v>
      </c>
      <c r="D553" s="107">
        <v>0</v>
      </c>
      <c r="E553" s="107">
        <v>1.863322860120456</v>
      </c>
      <c r="F553" s="103" t="s">
        <v>376</v>
      </c>
      <c r="G553" s="103" t="b">
        <v>0</v>
      </c>
      <c r="H553" s="103" t="b">
        <v>0</v>
      </c>
      <c r="I553" s="103" t="b">
        <v>0</v>
      </c>
      <c r="J553" s="103" t="b">
        <v>0</v>
      </c>
      <c r="K553" s="103" t="b">
        <v>0</v>
      </c>
      <c r="L553" s="103" t="b">
        <v>0</v>
      </c>
    </row>
    <row r="554" spans="1:12" ht="15">
      <c r="A554" s="105" t="s">
        <v>977</v>
      </c>
      <c r="B554" s="103" t="s">
        <v>978</v>
      </c>
      <c r="C554" s="103">
        <v>2</v>
      </c>
      <c r="D554" s="107">
        <v>0</v>
      </c>
      <c r="E554" s="107">
        <v>1.863322860120456</v>
      </c>
      <c r="F554" s="103" t="s">
        <v>376</v>
      </c>
      <c r="G554" s="103" t="b">
        <v>0</v>
      </c>
      <c r="H554" s="103" t="b">
        <v>0</v>
      </c>
      <c r="I554" s="103" t="b">
        <v>0</v>
      </c>
      <c r="J554" s="103" t="b">
        <v>0</v>
      </c>
      <c r="K554" s="103" t="b">
        <v>0</v>
      </c>
      <c r="L554" s="103" t="b">
        <v>0</v>
      </c>
    </row>
    <row r="555" spans="1:12" ht="15">
      <c r="A555" s="105" t="s">
        <v>978</v>
      </c>
      <c r="B555" s="103" t="s">
        <v>428</v>
      </c>
      <c r="C555" s="103">
        <v>2</v>
      </c>
      <c r="D555" s="107">
        <v>0</v>
      </c>
      <c r="E555" s="107">
        <v>1.863322860120456</v>
      </c>
      <c r="F555" s="103" t="s">
        <v>376</v>
      </c>
      <c r="G555" s="103" t="b">
        <v>0</v>
      </c>
      <c r="H555" s="103" t="b">
        <v>0</v>
      </c>
      <c r="I555" s="103" t="b">
        <v>0</v>
      </c>
      <c r="J555" s="103" t="b">
        <v>0</v>
      </c>
      <c r="K555" s="103" t="b">
        <v>0</v>
      </c>
      <c r="L555" s="103" t="b">
        <v>0</v>
      </c>
    </row>
    <row r="556" spans="1:12" ht="15">
      <c r="A556" s="105" t="s">
        <v>428</v>
      </c>
      <c r="B556" s="103" t="s">
        <v>979</v>
      </c>
      <c r="C556" s="103">
        <v>2</v>
      </c>
      <c r="D556" s="107">
        <v>0</v>
      </c>
      <c r="E556" s="107">
        <v>1.863322860120456</v>
      </c>
      <c r="F556" s="103" t="s">
        <v>376</v>
      </c>
      <c r="G556" s="103" t="b">
        <v>0</v>
      </c>
      <c r="H556" s="103" t="b">
        <v>0</v>
      </c>
      <c r="I556" s="103" t="b">
        <v>0</v>
      </c>
      <c r="J556" s="103" t="b">
        <v>1</v>
      </c>
      <c r="K556" s="103" t="b">
        <v>0</v>
      </c>
      <c r="L556" s="103" t="b">
        <v>0</v>
      </c>
    </row>
    <row r="557" spans="1:12" ht="15">
      <c r="A557" s="105" t="s">
        <v>979</v>
      </c>
      <c r="B557" s="103" t="s">
        <v>980</v>
      </c>
      <c r="C557" s="103">
        <v>2</v>
      </c>
      <c r="D557" s="107">
        <v>0</v>
      </c>
      <c r="E557" s="107">
        <v>1.863322860120456</v>
      </c>
      <c r="F557" s="103" t="s">
        <v>376</v>
      </c>
      <c r="G557" s="103" t="b">
        <v>1</v>
      </c>
      <c r="H557" s="103" t="b">
        <v>0</v>
      </c>
      <c r="I557" s="103" t="b">
        <v>0</v>
      </c>
      <c r="J557" s="103" t="b">
        <v>0</v>
      </c>
      <c r="K557" s="103" t="b">
        <v>0</v>
      </c>
      <c r="L557" s="103" t="b">
        <v>0</v>
      </c>
    </row>
    <row r="558" spans="1:12" ht="15">
      <c r="A558" s="105" t="s">
        <v>980</v>
      </c>
      <c r="B558" s="103" t="s">
        <v>981</v>
      </c>
      <c r="C558" s="103">
        <v>2</v>
      </c>
      <c r="D558" s="107">
        <v>0</v>
      </c>
      <c r="E558" s="107">
        <v>1.863322860120456</v>
      </c>
      <c r="F558" s="103" t="s">
        <v>376</v>
      </c>
      <c r="G558" s="103" t="b">
        <v>0</v>
      </c>
      <c r="H558" s="103" t="b">
        <v>0</v>
      </c>
      <c r="I558" s="103" t="b">
        <v>0</v>
      </c>
      <c r="J558" s="103" t="b">
        <v>0</v>
      </c>
      <c r="K558" s="103" t="b">
        <v>1</v>
      </c>
      <c r="L558" s="103" t="b">
        <v>0</v>
      </c>
    </row>
    <row r="559" spans="1:12" ht="15">
      <c r="A559" s="105" t="s">
        <v>981</v>
      </c>
      <c r="B559" s="103" t="s">
        <v>567</v>
      </c>
      <c r="C559" s="103">
        <v>2</v>
      </c>
      <c r="D559" s="107">
        <v>0</v>
      </c>
      <c r="E559" s="107">
        <v>1.863322860120456</v>
      </c>
      <c r="F559" s="103" t="s">
        <v>376</v>
      </c>
      <c r="G559" s="103" t="b">
        <v>0</v>
      </c>
      <c r="H559" s="103" t="b">
        <v>1</v>
      </c>
      <c r="I559" s="103" t="b">
        <v>0</v>
      </c>
      <c r="J559" s="103" t="b">
        <v>0</v>
      </c>
      <c r="K559" s="103" t="b">
        <v>0</v>
      </c>
      <c r="L559" s="103" t="b">
        <v>0</v>
      </c>
    </row>
    <row r="560" spans="1:12" ht="15">
      <c r="A560" s="105" t="s">
        <v>567</v>
      </c>
      <c r="B560" s="103" t="s">
        <v>982</v>
      </c>
      <c r="C560" s="103">
        <v>2</v>
      </c>
      <c r="D560" s="107">
        <v>0</v>
      </c>
      <c r="E560" s="107">
        <v>1.863322860120456</v>
      </c>
      <c r="F560" s="103" t="s">
        <v>376</v>
      </c>
      <c r="G560" s="103" t="b">
        <v>0</v>
      </c>
      <c r="H560" s="103" t="b">
        <v>0</v>
      </c>
      <c r="I560" s="103" t="b">
        <v>0</v>
      </c>
      <c r="J560" s="103" t="b">
        <v>0</v>
      </c>
      <c r="K560" s="103" t="b">
        <v>0</v>
      </c>
      <c r="L560" s="103" t="b">
        <v>0</v>
      </c>
    </row>
    <row r="561" spans="1:12" ht="15">
      <c r="A561" s="105" t="s">
        <v>982</v>
      </c>
      <c r="B561" s="103" t="s">
        <v>619</v>
      </c>
      <c r="C561" s="103">
        <v>2</v>
      </c>
      <c r="D561" s="107">
        <v>0</v>
      </c>
      <c r="E561" s="107">
        <v>1.863322860120456</v>
      </c>
      <c r="F561" s="103" t="s">
        <v>376</v>
      </c>
      <c r="G561" s="103" t="b">
        <v>0</v>
      </c>
      <c r="H561" s="103" t="b">
        <v>0</v>
      </c>
      <c r="I561" s="103" t="b">
        <v>0</v>
      </c>
      <c r="J561" s="103" t="b">
        <v>0</v>
      </c>
      <c r="K561" s="103" t="b">
        <v>0</v>
      </c>
      <c r="L561" s="103" t="b">
        <v>0</v>
      </c>
    </row>
    <row r="562" spans="1:12" ht="15">
      <c r="A562" s="105" t="s">
        <v>619</v>
      </c>
      <c r="B562" s="103" t="s">
        <v>983</v>
      </c>
      <c r="C562" s="103">
        <v>2</v>
      </c>
      <c r="D562" s="107">
        <v>0</v>
      </c>
      <c r="E562" s="107">
        <v>1.863322860120456</v>
      </c>
      <c r="F562" s="103" t="s">
        <v>376</v>
      </c>
      <c r="G562" s="103" t="b">
        <v>0</v>
      </c>
      <c r="H562" s="103" t="b">
        <v>0</v>
      </c>
      <c r="I562" s="103" t="b">
        <v>0</v>
      </c>
      <c r="J562" s="103" t="b">
        <v>0</v>
      </c>
      <c r="K562" s="103" t="b">
        <v>0</v>
      </c>
      <c r="L562" s="103" t="b">
        <v>0</v>
      </c>
    </row>
    <row r="563" spans="1:12" ht="15">
      <c r="A563" s="105" t="s">
        <v>983</v>
      </c>
      <c r="B563" s="103" t="s">
        <v>447</v>
      </c>
      <c r="C563" s="103">
        <v>2</v>
      </c>
      <c r="D563" s="107">
        <v>0</v>
      </c>
      <c r="E563" s="107">
        <v>1.863322860120456</v>
      </c>
      <c r="F563" s="103" t="s">
        <v>376</v>
      </c>
      <c r="G563" s="103" t="b">
        <v>0</v>
      </c>
      <c r="H563" s="103" t="b">
        <v>0</v>
      </c>
      <c r="I563" s="103" t="b">
        <v>0</v>
      </c>
      <c r="J563" s="103" t="b">
        <v>0</v>
      </c>
      <c r="K563" s="103" t="b">
        <v>0</v>
      </c>
      <c r="L563" s="103" t="b">
        <v>0</v>
      </c>
    </row>
    <row r="564" spans="1:12" ht="15">
      <c r="A564" s="105" t="s">
        <v>447</v>
      </c>
      <c r="B564" s="103" t="s">
        <v>394</v>
      </c>
      <c r="C564" s="103">
        <v>2</v>
      </c>
      <c r="D564" s="107">
        <v>0</v>
      </c>
      <c r="E564" s="107">
        <v>1.1643528557844371</v>
      </c>
      <c r="F564" s="103" t="s">
        <v>376</v>
      </c>
      <c r="G564" s="103" t="b">
        <v>0</v>
      </c>
      <c r="H564" s="103" t="b">
        <v>0</v>
      </c>
      <c r="I564" s="103" t="b">
        <v>0</v>
      </c>
      <c r="J564" s="103" t="b">
        <v>0</v>
      </c>
      <c r="K564" s="103" t="b">
        <v>0</v>
      </c>
      <c r="L564" s="103" t="b">
        <v>0</v>
      </c>
    </row>
    <row r="565" spans="1:12" ht="15">
      <c r="A565" s="105" t="s">
        <v>394</v>
      </c>
      <c r="B565" s="103" t="s">
        <v>733</v>
      </c>
      <c r="C565" s="103">
        <v>2</v>
      </c>
      <c r="D565" s="107">
        <v>0</v>
      </c>
      <c r="E565" s="107">
        <v>1.1643528557844371</v>
      </c>
      <c r="F565" s="103" t="s">
        <v>376</v>
      </c>
      <c r="G565" s="103" t="b">
        <v>0</v>
      </c>
      <c r="H565" s="103" t="b">
        <v>0</v>
      </c>
      <c r="I565" s="103" t="b">
        <v>0</v>
      </c>
      <c r="J565" s="103" t="b">
        <v>0</v>
      </c>
      <c r="K565" s="103" t="b">
        <v>0</v>
      </c>
      <c r="L565" s="103" t="b">
        <v>0</v>
      </c>
    </row>
    <row r="566" spans="1:12" ht="15">
      <c r="A566" s="105" t="s">
        <v>733</v>
      </c>
      <c r="B566" s="103" t="s">
        <v>396</v>
      </c>
      <c r="C566" s="103">
        <v>2</v>
      </c>
      <c r="D566" s="107">
        <v>0</v>
      </c>
      <c r="E566" s="107">
        <v>1.5622928644564746</v>
      </c>
      <c r="F566" s="103" t="s">
        <v>376</v>
      </c>
      <c r="G566" s="103" t="b">
        <v>0</v>
      </c>
      <c r="H566" s="103" t="b">
        <v>0</v>
      </c>
      <c r="I566" s="103" t="b">
        <v>0</v>
      </c>
      <c r="J566" s="103" t="b">
        <v>0</v>
      </c>
      <c r="K566" s="103" t="b">
        <v>0</v>
      </c>
      <c r="L566" s="103" t="b">
        <v>0</v>
      </c>
    </row>
    <row r="567" spans="1:12" ht="15">
      <c r="A567" s="105" t="s">
        <v>396</v>
      </c>
      <c r="B567" s="103" t="s">
        <v>597</v>
      </c>
      <c r="C567" s="103">
        <v>2</v>
      </c>
      <c r="D567" s="107">
        <v>0</v>
      </c>
      <c r="E567" s="107">
        <v>1.5622928644564746</v>
      </c>
      <c r="F567" s="103" t="s">
        <v>376</v>
      </c>
      <c r="G567" s="103" t="b">
        <v>0</v>
      </c>
      <c r="H567" s="103" t="b">
        <v>0</v>
      </c>
      <c r="I567" s="103" t="b">
        <v>0</v>
      </c>
      <c r="J567" s="103" t="b">
        <v>0</v>
      </c>
      <c r="K567" s="103" t="b">
        <v>0</v>
      </c>
      <c r="L567" s="10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864C2D8-6BDA-4DB8-9DC3-7403E27B9C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2021-01-26T18:58:45Z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