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42388" yWindow="65428" windowWidth="23256" windowHeight="12576"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<sst xmlns="http://schemas.openxmlformats.org/spreadsheetml/2006/main" count="997" uniqueCount="355">
  <si>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</si>
  <si>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</si>
  <si>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</si>
  <si>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</si>
  <si>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</si>
  <si>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</si>
  <si>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</si>
  <si>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</si>
  <si>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</si>
  <si>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</si>
  <si>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</si>
  <si>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</si>
  <si>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</si>
  <si>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</si>
  <si>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</si>
  <si>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</si>
  <si>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</si>
  <si>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</si>
  <si>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</si>
  <si>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</si>
  <si>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</si>
  <si>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</si>
  <si>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</si>
  <si>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</si>
  <si>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</si>
  <si>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</si>
  <si>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</si>
  <si>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</si>
  <si>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</si>
  <si>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</si>
  <si>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</si>
  <si>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</si>
  <si>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</si>
  <si>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</si>
  <si>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</si>
  <si>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</si>
  <si>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</si>
  <si>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</si>
  <si>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</si>
  <si>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</si>
  <si>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</si>
  <si>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</si>
  <si>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</si>
  <si>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</si>
  <si>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</si>
  <si>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</si>
  <si>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</si>
  <si>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</si>
  <si>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</si>
  <si>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</si>
  <si>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</si>
  <si>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</si>
  <si>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</si>
  <si>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</si>
  <si>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</si>
  <si>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</si>
  <si>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</si>
  <si>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</si>
  <si>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</si>
  <si>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</si>
  <si>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</si>
  <si>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</si>
  <si>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</si>
  <si>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</si>
  <si>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</si>
  <si>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</si>
  <si>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</si>
  <si>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</si>
  <si>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</si>
  <si>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</si>
  <si>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</si>
  <si>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</si>
  <si>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</si>
  <si>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</si>
  <si>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</si>
  <si>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</si>
  <si>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</si>
  <si>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</si>
  <si>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</si>
  <si>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</si>
  <si>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</si>
  <si>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</si>
  <si>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</si>
  <si>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</si>
  <si>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</si>
  <si>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</si>
  <si>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</si>
  <si>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</si>
  <si>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</si>
  <si>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</si>
  <si>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</si>
  <si>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</si>
  <si>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</si>
  <si>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</si>
  <si>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</si>
  <si>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</si>
  <si>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</si>
  <si>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</si>
  <si>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</si>
  <si>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</si>
  <si>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</si>
  <si>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</si>
  <si>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</si>
  <si>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</si>
  <si>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</si>
  <si>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</si>
  <si>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</si>
  <si>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</si>
  <si>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</si>
  <si>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</si>
  <si>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</si>
  <si>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</si>
  <si>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</si>
  <si>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</si>
  <si>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</si>
  <si>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</si>
  <si>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</si>
  <si>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</si>
  <si>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</si>
  <si>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</si>
  <si>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</si>
  <si>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</si>
  <si>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</si>
  <si>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</si>
  <si>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</si>
  <si>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</si>
  <si>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</si>
  <si>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</si>
  <si>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</si>
  <si>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</si>
  <si>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</si>
  <si>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</si>
  <si>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</si>
  <si>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</si>
  <si>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</si>
  <si>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</si>
  <si>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</si>
  <si>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</si>
  <si>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</si>
  <si>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</si>
  <si>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</si>
  <si>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</si>
  <si>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</si>
  <si>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</si>
  <si>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</si>
  <si>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</si>
  <si>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</si>
  <si>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</si>
  <si>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</si>
  <si>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</si>
  <si>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</si>
  <si>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</si>
  <si>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</si>
  <si>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</si>
  <si>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</si>
  <si>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</si>
  <si>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</si>
  <si>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</si>
  <si>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</si>
  <si>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</si>
  <si>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</si>
  <si>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</si>
  <si>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</si>
  <si>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</si>
  <si>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</si>
  <si>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</si>
  <si>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</si>
  <si>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</si>
  <si>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</si>
  <si>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</si>
  <si>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</si>
  <si>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</si>
  <si>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</si>
  <si>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</si>
  <si>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16720366</t>
  </si>
  <si>
    <t>16720246</t>
  </si>
  <si>
    <t>16720268</t>
  </si>
  <si>
    <t>16720321</t>
  </si>
  <si>
    <t>16720354</t>
  </si>
  <si>
    <t>16720279</t>
  </si>
  <si>
    <t>16720243</t>
  </si>
  <si>
    <t>16720231</t>
  </si>
  <si>
    <t>16720170</t>
  </si>
  <si>
    <t>16720443</t>
  </si>
  <si>
    <t>16720456</t>
  </si>
  <si>
    <t>16720167</t>
  </si>
  <si>
    <t>16720250</t>
  </si>
  <si>
    <t>16720430</t>
  </si>
  <si>
    <t>16720487</t>
  </si>
  <si>
    <t>16720359</t>
  </si>
  <si>
    <t>16720352</t>
  </si>
  <si>
    <t>16720304</t>
  </si>
  <si>
    <t>16720382</t>
  </si>
  <si>
    <t>16720412</t>
  </si>
  <si>
    <t>16720166</t>
  </si>
  <si>
    <t>16720436</t>
  </si>
  <si>
    <t>16720200</t>
  </si>
  <si>
    <t>16720284</t>
  </si>
  <si>
    <t>16720446</t>
  </si>
  <si>
    <t>16720314</t>
  </si>
  <si>
    <t>16720458</t>
  </si>
  <si>
    <t>16720244</t>
  </si>
  <si>
    <t>16720406</t>
  </si>
  <si>
    <t>16720329</t>
  </si>
  <si>
    <t>16720323</t>
  </si>
  <si>
    <t>16720192</t>
  </si>
  <si>
    <t>16720475</t>
  </si>
  <si>
    <t>16720155</t>
  </si>
  <si>
    <t>16720297</t>
  </si>
  <si>
    <t>16720281</t>
  </si>
  <si>
    <t>16720280</t>
  </si>
  <si>
    <t>16720396</t>
  </si>
  <si>
    <t>16720318</t>
  </si>
  <si>
    <t>16720183</t>
  </si>
  <si>
    <t>16720269</t>
  </si>
  <si>
    <t>16720162</t>
  </si>
  <si>
    <t>16720471</t>
  </si>
  <si>
    <t>16720240</t>
  </si>
  <si>
    <t>16720177</t>
  </si>
  <si>
    <t>16720384</t>
  </si>
  <si>
    <t>16720468</t>
  </si>
  <si>
    <t>16720152</t>
  </si>
  <si>
    <t>16720356</t>
  </si>
  <si>
    <t>16720195</t>
  </si>
  <si>
    <t>16720419</t>
  </si>
  <si>
    <t>16720363</t>
  </si>
  <si>
    <t>16720474</t>
  </si>
  <si>
    <t>16720293</t>
  </si>
  <si>
    <t>16720239</t>
  </si>
  <si>
    <t>16720211</t>
  </si>
  <si>
    <t>16720197</t>
  </si>
  <si>
    <t>16720154</t>
  </si>
  <si>
    <t>16720193</t>
  </si>
  <si>
    <t>16720199</t>
  </si>
  <si>
    <t>16720174</t>
  </si>
  <si>
    <t>16720403</t>
  </si>
  <si>
    <t>16720295</t>
  </si>
  <si>
    <t>16720445</t>
  </si>
  <si>
    <t>16720256</t>
  </si>
  <si>
    <t>16720289</t>
  </si>
  <si>
    <t>16720453</t>
  </si>
  <si>
    <t>16720185</t>
  </si>
  <si>
    <t>16720423</t>
  </si>
  <si>
    <t>16720348</t>
  </si>
  <si>
    <t>16720207</t>
  </si>
  <si>
    <t>16720331</t>
  </si>
  <si>
    <t>16720222</t>
  </si>
  <si>
    <t>16720484</t>
  </si>
  <si>
    <t>16720385</t>
  </si>
  <si>
    <t>16720310</t>
  </si>
  <si>
    <t>16720276</t>
  </si>
  <si>
    <t>16720322</t>
  </si>
  <si>
    <t>16720316</t>
  </si>
  <si>
    <t>16720444</t>
  </si>
  <si>
    <t>16720309</t>
  </si>
  <si>
    <t>16720452</t>
  </si>
  <si>
    <t>16720296</t>
  </si>
  <si>
    <t>16720338</t>
  </si>
  <si>
    <t>16720489</t>
  </si>
  <si>
    <t>16720271</t>
  </si>
  <si>
    <t>16720427</t>
  </si>
  <si>
    <t>16720431</t>
  </si>
  <si>
    <t>16720491</t>
  </si>
  <si>
    <t>16720168</t>
  </si>
  <si>
    <t>16720232</t>
  </si>
  <si>
    <t>16720450</t>
  </si>
  <si>
    <t>16720219</t>
  </si>
  <si>
    <t>16720283</t>
  </si>
  <si>
    <t>16720422</t>
  </si>
  <si>
    <t>16720476</t>
  </si>
  <si>
    <t>16720278</t>
  </si>
  <si>
    <t>16720343</t>
  </si>
  <si>
    <t>16720371</t>
  </si>
  <si>
    <t>16720395</t>
  </si>
  <si>
    <t>16720245</t>
  </si>
  <si>
    <t>16720158</t>
  </si>
  <si>
    <t>16720315</t>
  </si>
  <si>
    <t>16720249</t>
  </si>
  <si>
    <t>16720345</t>
  </si>
  <si>
    <t>16720267</t>
  </si>
  <si>
    <t>16720282</t>
  </si>
  <si>
    <t>16720485</t>
  </si>
  <si>
    <t>16720420</t>
  </si>
  <si>
    <t>16720472</t>
  </si>
  <si>
    <t>16720265</t>
  </si>
  <si>
    <t>16720448</t>
  </si>
  <si>
    <t>16720339</t>
  </si>
  <si>
    <t>16720161</t>
  </si>
  <si>
    <t>16720370</t>
  </si>
  <si>
    <t>16720261</t>
  </si>
  <si>
    <t>16720242</t>
  </si>
  <si>
    <t>16720336</t>
  </si>
  <si>
    <t>16720459</t>
  </si>
  <si>
    <t>16720190</t>
  </si>
  <si>
    <t>16720418</t>
  </si>
  <si>
    <t>16720225</t>
  </si>
  <si>
    <t>16720340</t>
  </si>
  <si>
    <t>16720218</t>
  </si>
  <si>
    <t>16720470</t>
  </si>
  <si>
    <t>16720358</t>
  </si>
  <si>
    <t>16720206</t>
  </si>
  <si>
    <t>16720320</t>
  </si>
  <si>
    <t>16720247</t>
  </si>
  <si>
    <t>16720191</t>
  </si>
  <si>
    <t>16720404</t>
  </si>
  <si>
    <t>16720426</t>
  </si>
  <si>
    <t>16720215</t>
  </si>
  <si>
    <t>16720411</t>
  </si>
  <si>
    <t>16720486</t>
  </si>
  <si>
    <t>16720388</t>
  </si>
  <si>
    <t>16720372</t>
  </si>
  <si>
    <t>16720433</t>
  </si>
  <si>
    <t>16720469</t>
  </si>
  <si>
    <t>16720176</t>
  </si>
  <si>
    <t>Graph Type</t>
  </si>
  <si>
    <t>Modularity</t>
  </si>
  <si>
    <t>NodeXL Version</t>
  </si>
  <si>
    <t>Not Applicable</t>
  </si>
  <si>
    <t>1.0.1.418</t>
  </si>
  <si>
    <t>Graph History</t>
  </si>
  <si>
    <t>255, 255, 128</t>
  </si>
  <si>
    <t>Autofill Workbook Results</t>
  </si>
  <si>
    <t>Workbook Settings 2</t>
  </si>
  <si>
    <t>Edges</t>
  </si>
  <si>
    <t>Vertices[Out-Degree]</t>
  </si>
  <si>
    <t>Edge Weight</t>
  </si>
  <si>
    <t>Navy</t>
  </si>
  <si>
    <t>20, 20, 128</t>
  </si>
  <si>
    <t>46, 46, 128</t>
  </si>
  <si>
    <t>66, 66, 128</t>
  </si>
  <si>
    <t>92, 92, 128</t>
  </si>
  <si>
    <t>118, 118, 128</t>
  </si>
  <si>
    <t>137, 137, 128</t>
  </si>
  <si>
    <t>163, 163, 128</t>
  </si>
  <si>
    <t>189, 189, 128</t>
  </si>
  <si>
    <t>209, 209, 128</t>
  </si>
  <si>
    <t>235, 235, 128</t>
  </si>
  <si>
    <t>▓0▓0▓0▓True▓Black▓Black▓▓▓0▓0▓0▓0▓0▓False▓▓0▓0▓0▓0▓0▓False▓Degree▓1▓12▓0▓True▓255, 255, 128▓Navy▓▓Degree▓1▓12▓0▓1.5▓10▓False▓▓0▓0▓0▓0▓0▓False▓▓0▓0▓0▓0▓0▓False▓▓0▓0▓0▓0▓0▓False</t>
  </si>
  <si>
    <t>G1</t>
  </si>
  <si>
    <t>G2</t>
  </si>
  <si>
    <t>G3</t>
  </si>
  <si>
    <t>0, 12, 96</t>
  </si>
  <si>
    <t>0, 136, 227</t>
  </si>
  <si>
    <t>0, 100, 50</t>
  </si>
  <si>
    <t>G4</t>
  </si>
  <si>
    <t>0, 176, 22</t>
  </si>
  <si>
    <t>LayoutAlgorithm░The graph was laid out using the Harel-Koren Fast Multiscale layout algorithm.▓GraphDirectedness░The graph is undirected.▓GroupingDescription░The graph's vertices were grouped by degree values.</t>
  </si>
  <si>
    <t>&lt;?xml version="1.0" encoding="utf-8"?&gt;
&lt;configuration&gt;
  &lt;configSections&gt;
    &lt;sectionGroup name="userSettings" type="System.Configuration.UserSettingsGroup, System, Version=2.0.0.0, Culture=neutral, PublicKeyToken=b77a5c561934e089"&gt;
      &lt;section name="GroupUserSettings"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&lt;GroupUserSettings&gt;
      &lt;setting name="ReadGroups" serializeAs="String"&gt;
        &lt;value&gt;True&lt;/value&gt;
      &lt;/setting&gt;
    &lt;/GroupUserSettings&gt;
    &lt;GraphZoomAndScaleUserSettings&gt;
      &lt;setting name="GraphScale" serializeAs="String"&gt;
        &lt;value&gt;0.7&lt;/value&gt;
      &lt;/setting&gt;
    &lt;/GraphZoomAndScaleUserSettings&gt;
    &lt;DynamicFiltersUserSettings&gt;
      &lt;setting name="FilterNonNumericCells" serializeAs="String"&gt;
        &lt;value&gt;False&lt;/value&gt;
      &lt;/setting&gt;
      &lt;setting name="FilteredAlpha" serializeAs="String"&gt;
        &lt;value&gt;0&lt;/value&gt;
      &lt;/setting&gt;
    &lt;/DynamicFiltersUserSettings&gt;
    &lt;AutoFillUserSettings3&gt;
      &lt;setting name="VertexColorDetails" serializeAs="String"&gt;
        &lt;value&gt;False False 0 0 255, 255, 128 Navy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&lt;value&gt;Degree&lt;/value&gt;
      &lt;/setting&gt;
      &lt;setting name="EdgeColorDetails" serializeAs="String"&gt;
        &lt;value&gt;False False 0 10 241, 137, 4 46, 7, 195 False False True&lt;/value&gt;
      &lt;/setting&gt;
      &lt;setting name="VertexLabelFillColorDetails" serializeAs="String"&gt;
        &lt;value&gt;False False 0 0 255, 255, 128 46, 7, 195 False False True&lt;/value&gt;
      &lt;/setting&gt;
      &lt;setting name="VertexShapeSourceColumnName" serializeAs="String"&gt;
        &lt;value&gt;Degree&lt;/value&gt;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&lt;value&gt;GreaterThanOrEqual 8 Solid Triangle &lt;/value&gt;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t>
  </si>
  <si>
    <t>&gt;=8</t>
  </si>
  <si>
    <t>&gt;5s ampe 8</t>
  </si>
  <si>
    <t>&lt;2 sampe 5</t>
  </si>
  <si>
    <t>&gt;5 sampe 7</t>
  </si>
  <si>
    <t xml:space="preserve">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&lt;value&gt;Degree&lt;/value&gt;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&lt;value&gt;Undirected&lt;/value&gt;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Words, EdgeCreation&lt;/value&gt;
      &lt;/setting&gt;
    &lt;/GraphMetricUserSettings&gt;
    &lt;LayoutUserSettings&gt;
      &lt;setting name="Layout" serializeAs="String"&gt;
    </t>
  </si>
  <si>
    <t>Workbook Settings 3</t>
  </si>
  <si>
    <t xml:space="preserve">    &lt;value&gt;HarelKorenFastMultiscale&lt;/value&gt;
      &lt;/setting&gt;
    &lt;/LayoutUserSettings&gt;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</si>
</sst>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4">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0"/>
      <color theme="1"/>
      <name val="Arial"/>
      <family val="2"/>
    </font>
    <font>
      <sz val="10"/>
      <color rgb="FF000000"/>
      <name val="Arial"/>
      <family val="2"/>
    </font>
    <font>
      <sz val="11"/>
      <color rgb="FF000000"/>
      <name val="Calibri"/>
      <family val="2"/>
    </font>
    <font>
      <b/>
      <sz val="8"/>
      <name val="Calibri"/>
      <family val="2"/>
    </font>
  </fonts>
  <fills count="18">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D0E0E3"/>
        <bgColor indexed="64"/>
      </patternFill>
    </fill>
    <fill>
      <patternFill patternType="solid">
        <fgColor rgb="FFD9EAD3"/>
        <bgColor indexed="64"/>
      </patternFill>
    </fill>
    <fill>
      <patternFill patternType="solid">
        <fgColor rgb="FFFFF2CC"/>
        <bgColor indexed="64"/>
      </patternFill>
    </fill>
    <fill>
      <patternFill patternType="solid">
        <fgColor rgb="FFFFC000"/>
        <bgColor indexed="64"/>
      </patternFill>
    </fill>
    <fill>
      <patternFill patternType="solid">
        <fgColor rgb="FFFCE5CD"/>
        <bgColor indexed="64"/>
      </patternFill>
    </fill>
    <fill>
      <patternFill patternType="solid">
        <fgColor rgb="FFF4CCCC"/>
        <bgColor indexed="64"/>
      </patternFill>
    </fill>
    <fill>
      <patternFill patternType="solid">
        <fgColor rgb="FFCFE2F3"/>
        <bgColor indexed="64"/>
      </patternFill>
    </fill>
    <fill>
      <patternFill patternType="solid">
        <fgColor rgb="FFFFFF00"/>
        <bgColor indexed="64"/>
      </patternFill>
    </fill>
  </fills>
  <borders count="28">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CCCCCC"/>
      </bottom>
    </border>
    <border>
      <left style="medium">
        <color rgb="FF000000"/>
      </left>
      <right style="medium">
        <color rgb="FF000000"/>
      </right>
      <top style="medium">
        <color rgb="FFCCCCCC"/>
      </top>
      <bottom/>
    </border>
    <border>
      <left style="medium">
        <color rgb="FFCCCCCC"/>
      </left>
      <right style="medium">
        <color rgb="FF000000"/>
      </right>
      <top style="medium">
        <color rgb="FFCCCCCC"/>
      </top>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000000"/>
      </left>
      <right style="medium">
        <color rgb="FF000000"/>
      </right>
      <top style="medium">
        <color rgb="FF000000"/>
      </top>
      <bottom/>
    </border>
    <border>
      <left style="medium">
        <color rgb="FFCCCCCC"/>
      </left>
      <right style="medium">
        <color rgb="FF000000"/>
      </right>
      <top style="medium">
        <color rgb="FF000000"/>
      </top>
      <bottom/>
    </border>
    <border>
      <left style="medium">
        <color rgb="FF000000"/>
      </left>
      <right style="medium">
        <color rgb="FF000000"/>
      </right>
      <top style="medium">
        <color rgb="FFCCCCCC"/>
      </top>
      <bottom style="medium">
        <color rgb="FFCCCCCC"/>
      </bottom>
    </border>
    <border>
      <left style="medium">
        <color rgb="FFCCCCCC"/>
      </left>
      <right style="medium">
        <color rgb="FF000000"/>
      </right>
      <top style="medium">
        <color rgb="FF000000"/>
      </top>
      <bottom style="medium">
        <color rgb="FF000000"/>
      </bottom>
    </border>
    <border>
      <left style="medium">
        <color rgb="FFCCCCCC"/>
      </left>
      <right style="medium">
        <color rgb="FFCCCCCC"/>
      </right>
      <top style="medium">
        <color rgb="FF000000"/>
      </top>
      <bottom/>
    </border>
    <border>
      <left style="medium">
        <color rgb="FF000000"/>
      </left>
      <right style="medium">
        <color rgb="FF000000"/>
      </right>
      <top style="medium">
        <color rgb="FF000000"/>
      </top>
      <bottom style="medium">
        <color rgb="FFCCCCCC"/>
      </bottom>
    </border>
    <border>
      <left style="medium">
        <color rgb="FFCCCCCC"/>
      </left>
      <right style="medium">
        <color rgb="FFCCCCCC"/>
      </right>
      <top style="medium">
        <color rgb="FF000000"/>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10" fillId="10" borderId="11" xfId="0" applyFont="1" applyFill="1" applyBorder="1" applyAlignment="1">
      <alignment horizontal="center" wrapText="1"/>
    </xf>
    <xf numFmtId="0" fontId="10" fillId="10" borderId="12" xfId="0" applyFont="1" applyFill="1" applyBorder="1" applyAlignment="1">
      <alignment horizontal="center" wrapText="1"/>
    </xf>
    <xf numFmtId="0" fontId="10" fillId="10" borderId="13" xfId="0" applyFont="1" applyFill="1" applyBorder="1" applyAlignment="1">
      <alignment horizontal="center" wrapText="1"/>
    </xf>
    <xf numFmtId="0" fontId="10" fillId="10" borderId="14" xfId="0" applyFont="1" applyFill="1" applyBorder="1" applyAlignment="1">
      <alignment horizontal="center" wrapText="1"/>
    </xf>
    <xf numFmtId="0" fontId="10" fillId="10" borderId="15" xfId="0" applyFont="1" applyFill="1" applyBorder="1" applyAlignment="1">
      <alignment horizontal="center" wrapText="1"/>
    </xf>
    <xf numFmtId="0" fontId="10" fillId="10" borderId="16" xfId="0" applyFont="1" applyFill="1" applyBorder="1" applyAlignment="1">
      <alignment horizontal="center" wrapText="1"/>
    </xf>
    <xf numFmtId="0" fontId="10" fillId="10" borderId="17" xfId="0" applyFont="1" applyFill="1" applyBorder="1" applyAlignment="1">
      <alignment horizontal="center" wrapText="1"/>
    </xf>
    <xf numFmtId="0" fontId="10" fillId="10" borderId="18" xfId="0" applyFont="1" applyFill="1" applyBorder="1" applyAlignment="1">
      <alignment horizontal="center" wrapText="1"/>
    </xf>
    <xf numFmtId="0" fontId="10" fillId="10" borderId="19" xfId="0" applyFont="1" applyFill="1" applyBorder="1" applyAlignment="1">
      <alignment horizontal="center" wrapText="1"/>
    </xf>
    <xf numFmtId="0" fontId="10" fillId="11" borderId="11" xfId="0" applyFont="1" applyFill="1" applyBorder="1" applyAlignment="1">
      <alignment horizontal="center" wrapText="1"/>
    </xf>
    <xf numFmtId="0" fontId="10" fillId="11" borderId="12" xfId="0" applyFont="1" applyFill="1" applyBorder="1" applyAlignment="1">
      <alignment horizontal="center" wrapText="1"/>
    </xf>
    <xf numFmtId="0" fontId="10" fillId="11" borderId="15" xfId="0" applyFont="1" applyFill="1" applyBorder="1" applyAlignment="1">
      <alignment horizontal="center" wrapText="1"/>
    </xf>
    <xf numFmtId="0" fontId="10" fillId="11" borderId="16" xfId="0" applyFont="1" applyFill="1" applyBorder="1" applyAlignment="1">
      <alignment horizontal="center" wrapText="1"/>
    </xf>
    <xf numFmtId="0" fontId="10" fillId="11" borderId="13" xfId="0" applyFont="1" applyFill="1" applyBorder="1" applyAlignment="1">
      <alignment horizontal="center" wrapText="1"/>
    </xf>
    <xf numFmtId="0" fontId="10" fillId="11" borderId="14" xfId="0" applyFont="1" applyFill="1" applyBorder="1" applyAlignment="1">
      <alignment horizontal="center" wrapText="1"/>
    </xf>
    <xf numFmtId="0" fontId="10" fillId="11" borderId="17" xfId="0" applyFont="1" applyFill="1" applyBorder="1" applyAlignment="1">
      <alignment horizontal="center" wrapText="1"/>
    </xf>
    <xf numFmtId="0" fontId="10" fillId="11" borderId="18" xfId="0" applyFont="1" applyFill="1" applyBorder="1" applyAlignment="1">
      <alignment horizontal="center" wrapText="1"/>
    </xf>
    <xf numFmtId="0" fontId="10" fillId="12" borderId="11" xfId="0" applyFont="1" applyFill="1" applyBorder="1" applyAlignment="1">
      <alignment horizontal="center" wrapText="1"/>
    </xf>
    <xf numFmtId="0" fontId="10" fillId="12" borderId="12" xfId="0" applyFont="1" applyFill="1" applyBorder="1" applyAlignment="1">
      <alignment horizontal="center" wrapText="1"/>
    </xf>
    <xf numFmtId="0" fontId="10" fillId="12" borderId="15" xfId="0" applyFont="1" applyFill="1" applyBorder="1" applyAlignment="1">
      <alignment horizontal="center" wrapText="1"/>
    </xf>
    <xf numFmtId="0" fontId="10" fillId="12" borderId="16" xfId="0" applyFont="1" applyFill="1" applyBorder="1" applyAlignment="1">
      <alignment horizontal="center" wrapText="1"/>
    </xf>
    <xf numFmtId="0" fontId="10" fillId="12" borderId="13" xfId="0" applyFont="1" applyFill="1" applyBorder="1" applyAlignment="1">
      <alignment horizontal="center" wrapText="1"/>
    </xf>
    <xf numFmtId="0" fontId="10" fillId="12" borderId="14" xfId="0" applyFont="1" applyFill="1" applyBorder="1" applyAlignment="1">
      <alignment horizontal="center" wrapText="1"/>
    </xf>
    <xf numFmtId="0" fontId="10" fillId="12" borderId="17" xfId="0" applyFont="1" applyFill="1" applyBorder="1" applyAlignment="1">
      <alignment horizontal="center" wrapText="1"/>
    </xf>
    <xf numFmtId="0" fontId="10" fillId="12" borderId="18" xfId="0" applyFont="1" applyFill="1" applyBorder="1" applyAlignment="1">
      <alignment horizontal="center" wrapText="1"/>
    </xf>
    <xf numFmtId="0" fontId="10" fillId="13" borderId="11" xfId="0" applyFont="1" applyFill="1" applyBorder="1" applyAlignment="1">
      <alignment horizontal="center" wrapText="1"/>
    </xf>
    <xf numFmtId="0" fontId="10" fillId="13" borderId="12" xfId="0" applyFont="1" applyFill="1" applyBorder="1" applyAlignment="1">
      <alignment horizontal="right" wrapText="1"/>
    </xf>
    <xf numFmtId="0" fontId="10" fillId="13" borderId="13" xfId="0" applyFont="1" applyFill="1" applyBorder="1" applyAlignment="1">
      <alignment horizontal="center" wrapText="1"/>
    </xf>
    <xf numFmtId="0" fontId="10" fillId="13" borderId="14" xfId="0" applyFont="1" applyFill="1" applyBorder="1" applyAlignment="1">
      <alignment horizontal="right" wrapText="1"/>
    </xf>
    <xf numFmtId="0" fontId="10" fillId="13" borderId="15" xfId="0" applyFont="1" applyFill="1" applyBorder="1" applyAlignment="1">
      <alignment horizontal="center" wrapText="1"/>
    </xf>
    <xf numFmtId="0" fontId="10" fillId="13" borderId="16" xfId="0" applyFont="1" applyFill="1" applyBorder="1" applyAlignment="1">
      <alignment horizontal="right" wrapText="1"/>
    </xf>
    <xf numFmtId="0" fontId="10" fillId="14" borderId="11" xfId="0" applyFont="1" applyFill="1" applyBorder="1" applyAlignment="1">
      <alignment horizontal="center" wrapText="1"/>
    </xf>
    <xf numFmtId="0" fontId="10" fillId="14" borderId="20" xfId="0" applyFont="1" applyFill="1" applyBorder="1" applyAlignment="1">
      <alignment horizontal="right" wrapText="1"/>
    </xf>
    <xf numFmtId="0" fontId="10" fillId="14" borderId="15" xfId="0" applyFont="1" applyFill="1" applyBorder="1" applyAlignment="1">
      <alignment horizontal="center" wrapText="1"/>
    </xf>
    <xf numFmtId="0" fontId="10" fillId="14" borderId="16" xfId="0" applyFont="1" applyFill="1" applyBorder="1" applyAlignment="1">
      <alignment horizontal="right" wrapText="1"/>
    </xf>
    <xf numFmtId="0" fontId="10" fillId="14" borderId="13" xfId="0" applyFont="1" applyFill="1" applyBorder="1" applyAlignment="1">
      <alignment horizontal="center" wrapText="1"/>
    </xf>
    <xf numFmtId="0" fontId="10" fillId="14" borderId="14" xfId="0" applyFont="1" applyFill="1" applyBorder="1" applyAlignment="1">
      <alignment horizontal="right" wrapText="1"/>
    </xf>
    <xf numFmtId="0" fontId="10" fillId="14" borderId="12" xfId="0" applyFont="1" applyFill="1" applyBorder="1" applyAlignment="1">
      <alignment horizontal="right" wrapText="1"/>
    </xf>
    <xf numFmtId="0" fontId="10" fillId="14" borderId="17" xfId="0" applyFont="1" applyFill="1" applyBorder="1" applyAlignment="1">
      <alignment horizontal="center" wrapText="1"/>
    </xf>
    <xf numFmtId="0" fontId="10" fillId="14" borderId="18" xfId="0" applyFont="1" applyFill="1" applyBorder="1" applyAlignment="1">
      <alignment horizontal="right" wrapText="1"/>
    </xf>
    <xf numFmtId="0" fontId="10" fillId="14" borderId="21" xfId="0" applyFont="1" applyFill="1" applyBorder="1" applyAlignment="1">
      <alignment horizontal="right" wrapText="1"/>
    </xf>
    <xf numFmtId="0" fontId="10" fillId="15" borderId="11" xfId="0" applyFont="1" applyFill="1" applyBorder="1" applyAlignment="1">
      <alignment horizontal="center" wrapText="1"/>
    </xf>
    <xf numFmtId="0" fontId="11" fillId="15" borderId="12" xfId="0" applyFont="1" applyFill="1" applyBorder="1" applyAlignment="1">
      <alignment horizontal="center" wrapText="1"/>
    </xf>
    <xf numFmtId="0" fontId="10" fillId="15" borderId="15" xfId="0" applyFont="1" applyFill="1" applyBorder="1" applyAlignment="1">
      <alignment horizontal="center" wrapText="1"/>
    </xf>
    <xf numFmtId="0" fontId="11" fillId="15" borderId="16" xfId="0" applyFont="1" applyFill="1" applyBorder="1" applyAlignment="1">
      <alignment horizontal="center" wrapText="1"/>
    </xf>
    <xf numFmtId="0" fontId="10" fillId="15" borderId="13" xfId="0" applyFont="1" applyFill="1" applyBorder="1" applyAlignment="1">
      <alignment horizontal="center" wrapText="1"/>
    </xf>
    <xf numFmtId="0" fontId="11" fillId="15" borderId="14" xfId="0" applyFont="1" applyFill="1" applyBorder="1" applyAlignment="1">
      <alignment horizontal="center" wrapText="1"/>
    </xf>
    <xf numFmtId="0" fontId="10" fillId="15" borderId="17" xfId="0" applyFont="1" applyFill="1" applyBorder="1" applyAlignment="1">
      <alignment horizontal="center" wrapText="1"/>
    </xf>
    <xf numFmtId="0" fontId="11" fillId="15" borderId="18" xfId="0" applyFont="1" applyFill="1" applyBorder="1" applyAlignment="1">
      <alignment horizontal="center" wrapText="1"/>
    </xf>
    <xf numFmtId="0" fontId="11" fillId="0" borderId="22" xfId="0" applyFont="1" applyBorder="1" applyAlignment="1">
      <alignment horizontal="center" wrapText="1"/>
    </xf>
    <xf numFmtId="0" fontId="11" fillId="0" borderId="12" xfId="0" applyFont="1" applyBorder="1" applyAlignment="1">
      <alignment horizontal="center" wrapText="1"/>
    </xf>
    <xf numFmtId="0" fontId="11" fillId="0" borderId="19" xfId="0" applyFont="1" applyBorder="1" applyAlignment="1">
      <alignment horizontal="center" wrapText="1"/>
    </xf>
    <xf numFmtId="0" fontId="11" fillId="0" borderId="16"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0" fillId="16" borderId="17" xfId="0" applyFont="1" applyFill="1" applyBorder="1" applyAlignment="1">
      <alignment horizontal="center" wrapText="1"/>
    </xf>
    <xf numFmtId="0" fontId="10" fillId="16" borderId="18" xfId="0" applyFont="1" applyFill="1" applyBorder="1" applyAlignment="1">
      <alignment horizontal="center" wrapText="1"/>
    </xf>
    <xf numFmtId="0" fontId="10" fillId="16" borderId="11" xfId="0" applyFont="1" applyFill="1" applyBorder="1" applyAlignment="1">
      <alignment horizontal="center" wrapText="1"/>
    </xf>
    <xf numFmtId="0" fontId="12" fillId="16" borderId="12" xfId="0" applyFont="1" applyFill="1" applyBorder="1" applyAlignment="1">
      <alignment horizontal="right" wrapText="1"/>
    </xf>
    <xf numFmtId="0" fontId="10" fillId="16" borderId="15" xfId="0" applyFont="1" applyFill="1" applyBorder="1" applyAlignment="1">
      <alignment horizontal="center" wrapText="1"/>
    </xf>
    <xf numFmtId="0" fontId="12" fillId="16" borderId="16" xfId="0" applyFont="1" applyFill="1" applyBorder="1" applyAlignment="1">
      <alignment horizontal="right" wrapText="1"/>
    </xf>
    <xf numFmtId="0" fontId="10" fillId="16" borderId="13" xfId="0" applyFont="1" applyFill="1" applyBorder="1" applyAlignment="1">
      <alignment horizontal="center" wrapText="1"/>
    </xf>
    <xf numFmtId="0" fontId="12" fillId="16" borderId="14" xfId="0" applyFont="1" applyFill="1" applyBorder="1" applyAlignment="1">
      <alignment horizontal="right" wrapText="1"/>
    </xf>
    <xf numFmtId="0" fontId="10" fillId="16" borderId="19" xfId="0" applyFont="1" applyFill="1" applyBorder="1" applyAlignment="1">
      <alignment horizontal="center" wrapText="1"/>
    </xf>
    <xf numFmtId="0" fontId="12" fillId="0" borderId="23" xfId="0" applyFont="1" applyBorder="1" applyAlignment="1">
      <alignment horizontal="right" wrapText="1"/>
    </xf>
    <xf numFmtId="0" fontId="12" fillId="0" borderId="24" xfId="0" applyFont="1" applyBorder="1" applyAlignment="1">
      <alignment horizontal="right" wrapText="1"/>
    </xf>
    <xf numFmtId="0" fontId="12" fillId="0" borderId="25" xfId="0" applyFont="1" applyBorder="1" applyAlignment="1">
      <alignment horizontal="right" wrapText="1"/>
    </xf>
    <xf numFmtId="0" fontId="12" fillId="17" borderId="24" xfId="0" applyFont="1" applyFill="1" applyBorder="1" applyAlignment="1">
      <alignment horizontal="right" wrapText="1"/>
    </xf>
    <xf numFmtId="0" fontId="12" fillId="17" borderId="25" xfId="0" applyFont="1" applyFill="1" applyBorder="1" applyAlignment="1">
      <alignment horizontal="right" wrapText="1"/>
    </xf>
    <xf numFmtId="0" fontId="10" fillId="16" borderId="22" xfId="0" applyFont="1" applyFill="1" applyBorder="1" applyAlignment="1">
      <alignment horizontal="center" wrapText="1"/>
    </xf>
    <xf numFmtId="0" fontId="12" fillId="17" borderId="23" xfId="0" applyFont="1" applyFill="1" applyBorder="1" applyAlignment="1">
      <alignment horizontal="righ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26" xfId="23" applyNumberFormat="1" applyFont="1" applyBorder="1"/>
    <xf numFmtId="164" fontId="0" fillId="3" borderId="26" xfId="23" applyNumberFormat="1" applyFont="1" applyBorder="1"/>
    <xf numFmtId="1" fontId="0" fillId="3" borderId="26" xfId="23" applyNumberFormat="1" applyFont="1" applyBorder="1"/>
    <xf numFmtId="49" fontId="6" fillId="5" borderId="26" xfId="25" applyNumberFormat="1" applyBorder="1"/>
    <xf numFmtId="0" fontId="6" fillId="5" borderId="26" xfId="25" applyNumberFormat="1" applyBorder="1"/>
    <xf numFmtId="164" fontId="0" fillId="6" borderId="26" xfId="26" applyNumberFormat="1" applyFont="1" applyBorder="1"/>
    <xf numFmtId="165" fontId="0" fillId="6" borderId="26" xfId="26" applyNumberFormat="1" applyFont="1" applyBorder="1"/>
    <xf numFmtId="0" fontId="0" fillId="6" borderId="26" xfId="26" applyNumberFormat="1" applyFont="1" applyBorder="1"/>
    <xf numFmtId="166" fontId="0" fillId="6" borderId="26" xfId="26" applyNumberFormat="1" applyFont="1" applyBorder="1"/>
    <xf numFmtId="1" fontId="0" fillId="4" borderId="26" xfId="24" applyNumberFormat="1" applyFont="1" applyBorder="1" applyAlignment="1">
      <alignment/>
    </xf>
    <xf numFmtId="167" fontId="0" fillId="4" borderId="26" xfId="24" applyNumberFormat="1" applyFont="1" applyBorder="1" applyAlignment="1">
      <alignment/>
    </xf>
    <xf numFmtId="167" fontId="0" fillId="4" borderId="26" xfId="24" applyNumberFormat="1" applyBorder="1" applyAlignment="1">
      <alignment/>
    </xf>
    <xf numFmtId="0" fontId="0" fillId="2" borderId="26"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49" fontId="0" fillId="17" borderId="0" xfId="22" applyNumberFormat="1" applyFont="1" applyFill="1"/>
    <xf numFmtId="0" fontId="0" fillId="17" borderId="1" xfId="23" applyNumberFormat="1" applyFont="1" applyFill="1"/>
    <xf numFmtId="49" fontId="0" fillId="17" borderId="0" xfId="22" applyNumberFormat="1" applyFont="1" applyFill="1" applyAlignment="1">
      <alignment wrapText="1"/>
    </xf>
    <xf numFmtId="0" fontId="0" fillId="17" borderId="1" xfId="23" applyNumberFormat="1" applyFont="1" applyFill="1" applyAlignment="1">
      <alignment wrapText="1"/>
    </xf>
    <xf numFmtId="0" fontId="0" fillId="3" borderId="27" xfId="23" applyNumberFormat="1" applyFont="1" applyBorder="1"/>
    <xf numFmtId="49" fontId="6" fillId="5" borderId="27" xfId="25" applyNumberFormat="1" applyBorder="1"/>
    <xf numFmtId="0" fontId="0" fillId="6" borderId="27" xfId="26" applyNumberFormat="1" applyFont="1" applyBorder="1"/>
    <xf numFmtId="0" fontId="0" fillId="2" borderId="27" xfId="20" applyNumberFormat="1" applyFont="1" applyBorder="1"/>
    <xf numFmtId="0" fontId="0" fillId="2" borderId="27" xfId="20" applyNumberFormat="1" applyBorder="1"/>
    <xf numFmtId="1" fontId="0" fillId="4" borderId="27" xfId="24" applyNumberFormat="1" applyBorder="1"/>
    <xf numFmtId="167" fontId="0" fillId="4" borderId="27" xfId="24" applyNumberFormat="1" applyBorder="1"/>
    <xf numFmtId="1" fontId="0" fillId="4" borderId="26" xfId="24" applyNumberFormat="1" applyBorder="1"/>
    <xf numFmtId="167" fontId="0" fillId="4" borderId="26" xfId="24"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0" applyAlignment="1" quotePrefix="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font>
        <i val="0"/>
        <sz val="10"/>
        <name val="Arial"/>
        <family val="2"/>
      </font>
      <numFmt numFmtId="179" formatCode="@"/>
      <fill>
        <patternFill patternType="solid">
          <bgColor rgb="FFD0E0E3"/>
        </patternFill>
      </fill>
      <alignment horizontal="center" vertical="bottom" textRotation="0" wrapText="1" shrinkToFit="1" readingOrder="0"/>
      <border>
        <left style="medium">
          <color rgb="FFCCCCCC"/>
        </left>
        <right style="medium">
          <color rgb="FF000000"/>
        </right>
        <top style="medium">
          <color rgb="FF000000"/>
        </top>
        <bottom style="medium">
          <color rgb="FFCCCCCC"/>
        </bottom>
        <vertical/>
        <horizontal/>
      </border>
    </dxf>
    <dxf>
      <font>
        <i val="0"/>
        <sz val="10"/>
        <name val="Arial"/>
        <family val="2"/>
      </font>
      <numFmt numFmtId="179" formatCode="@"/>
      <fill>
        <patternFill patternType="solid">
          <bgColor rgb="FFD0E0E3"/>
        </patternFill>
      </fill>
      <alignment horizontal="center" vertical="bottom" textRotation="0" wrapText="1" shrinkToFit="1" readingOrder="0"/>
      <border>
        <left style="medium">
          <color rgb="FF000000"/>
        </left>
        <right style="medium">
          <color rgb="FF000000"/>
        </right>
        <top style="medium">
          <color rgb="FF000000"/>
        </top>
        <bottom style="medium">
          <color rgb="FF000000"/>
        </bottom>
        <vertical/>
        <horizontal/>
      </border>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1284215"/>
        <c:axId val="14687024"/>
      </c:barChart>
      <c:catAx>
        <c:axId val="612842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87024"/>
        <c:crosses val="autoZero"/>
        <c:auto val="1"/>
        <c:lblOffset val="100"/>
        <c:noMultiLvlLbl val="0"/>
      </c:catAx>
      <c:valAx>
        <c:axId val="14687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84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5074353"/>
        <c:axId val="48798266"/>
      </c:barChart>
      <c:catAx>
        <c:axId val="65074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798266"/>
        <c:crosses val="autoZero"/>
        <c:auto val="1"/>
        <c:lblOffset val="100"/>
        <c:noMultiLvlLbl val="0"/>
      </c:catAx>
      <c:valAx>
        <c:axId val="48798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7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6531211"/>
        <c:axId val="60345444"/>
      </c:barChart>
      <c:catAx>
        <c:axId val="365312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345444"/>
        <c:crosses val="autoZero"/>
        <c:auto val="1"/>
        <c:lblOffset val="100"/>
        <c:noMultiLvlLbl val="0"/>
      </c:catAx>
      <c:valAx>
        <c:axId val="6034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31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238085"/>
        <c:axId val="56142766"/>
      </c:barChart>
      <c:catAx>
        <c:axId val="62380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42766"/>
        <c:crosses val="autoZero"/>
        <c:auto val="1"/>
        <c:lblOffset val="100"/>
        <c:noMultiLvlLbl val="0"/>
      </c:catAx>
      <c:valAx>
        <c:axId val="56142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5522847"/>
        <c:axId val="51270168"/>
      </c:barChart>
      <c:catAx>
        <c:axId val="355228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70168"/>
        <c:crosses val="autoZero"/>
        <c:auto val="1"/>
        <c:lblOffset val="100"/>
        <c:noMultiLvlLbl val="0"/>
      </c:catAx>
      <c:valAx>
        <c:axId val="5127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2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8778329"/>
        <c:axId val="59242914"/>
      </c:barChart>
      <c:catAx>
        <c:axId val="587783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42914"/>
        <c:crosses val="autoZero"/>
        <c:auto val="1"/>
        <c:lblOffset val="100"/>
        <c:noMultiLvlLbl val="0"/>
      </c:catAx>
      <c:valAx>
        <c:axId val="5924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8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3424179"/>
        <c:axId val="33946700"/>
      </c:barChart>
      <c:catAx>
        <c:axId val="63424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46700"/>
        <c:crosses val="autoZero"/>
        <c:auto val="1"/>
        <c:lblOffset val="100"/>
        <c:noMultiLvlLbl val="0"/>
      </c:catAx>
      <c:valAx>
        <c:axId val="3394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4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7084845"/>
        <c:axId val="65328150"/>
      </c:barChart>
      <c:catAx>
        <c:axId val="370848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28150"/>
        <c:crosses val="autoZero"/>
        <c:auto val="1"/>
        <c:lblOffset val="100"/>
        <c:noMultiLvlLbl val="0"/>
      </c:catAx>
      <c:valAx>
        <c:axId val="65328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4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1082439"/>
        <c:axId val="57088768"/>
      </c:barChart>
      <c:catAx>
        <c:axId val="51082439"/>
        <c:scaling>
          <c:orientation val="minMax"/>
        </c:scaling>
        <c:axPos val="b"/>
        <c:delete val="1"/>
        <c:majorTickMark val="out"/>
        <c:minorTickMark val="none"/>
        <c:tickLblPos val="none"/>
        <c:crossAx val="57088768"/>
        <c:crosses val="autoZero"/>
        <c:auto val="1"/>
        <c:lblOffset val="100"/>
        <c:noMultiLvlLbl val="0"/>
      </c:catAx>
      <c:valAx>
        <c:axId val="57088768"/>
        <c:scaling>
          <c:orientation val="minMax"/>
        </c:scaling>
        <c:axPos val="l"/>
        <c:delete val="1"/>
        <c:majorTickMark val="out"/>
        <c:minorTickMark val="none"/>
        <c:tickLblPos val="none"/>
        <c:crossAx val="510824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447" totalsRowShown="0" headerRowDxfId="95" dataDxfId="94">
  <autoFilter ref="A2:O447"/>
  <tableColumns count="15">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calculatedColumnFormula> IF(AND(OR(NOT(ISNUMBER(Edges[[#This Row],[Vertex 1]])), Edges[[#This Row],[Vertex 1]] &gt;= Misc!$O$2), OR(NOT(ISNUMBER(Edges[[#This Row],[Vertex 1]])), Edges[[#This Row],[Vertex 1]] &lt;= Misc!$P$2),OR(NOT(ISNUMBER(Edges[[#This Row],[Vertex 2]])), Edges[[#This Row],[Vertex 2]] &gt;= Misc!$O$3), OR(NOT(ISNUMBER(Edges[[#This Row],[Vertex 2]])), Edges[[#This Row],[Vertex 2]] &lt;= Misc!$P$3),TRUE), TRUE, FALSE)</calculatedColumnFormula>
    </tableColumn>
    <tableColumn id="8" name="Add Your Own Columns Here" dataDxfId="80"/>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9" totalsRowShown="0" headerRowDxfId="0">
  <autoFilter ref="M1:P9"/>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142" totalsRowShown="0" headerRowDxfId="79" dataDxfId="78">
  <autoFilter ref="A2:AC142"/>
  <sortState ref="A3:AC142">
    <sortCondition descending="1" sortBy="value" ref="R3:R142"/>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calculatedColumnFormula> IF(AND(OR(NOT(ISNUMBER(Vertices[[#This Row],[Size]])), Vertices[[#This Row],[Size]] &gt;= Misc!$O$4), OR(NOT(ISNUMBER(Vertices[[#This Row],[Size]])), Vertices[[#This Row],[Size]] &lt;= Misc!$P$4),OR(NOT(ISNUMBER(Vertices[[#This Row],[X]])), Vertices[[#This Row],[X]] &gt;= Misc!$O$5), OR(NOT(ISNUMBER(Vertices[[#This Row],[X]])), Vertices[[#This Row],[X]] &lt;= Misc!$P$5),OR(NOT(ISNUMBER(Vertices[[#This Row],[Y]])), Vertices[[#This Row],[Y]] &gt;= Misc!$O$6), OR(NOT(ISNUMBER(Vertices[[#This Row],[Y]])), Vertices[[#This Row],[Y]] &lt;= Misc!$P$6),OR(NOT(ISNUMBER(Vertices[[#This Row],[Degree]])), Vertices[[#This Row],[Degree]] &gt;= Misc!$O$7), OR(NOT(ISNUMBER(Vertices[[#This Row],[Degree]])), Vertices[[#This Row],[Degree]] &lt;= Misc!$P$7),OR(NOT(ISNUMBER(Vertices[[#This Row],[In-Degree]])), Vertices[[#This Row],[In-Degree]] &gt;= Misc!$O$8), OR(NOT(ISNUMBER(Vertices[[#This Row],[In-Degree]])), Vertices[[#This Row],[In-Degree]] &lt;= Misc!$P$8),OR(NOT(ISNUMBER(Vertices[[#This Row],[Out-Degree]])), Vertices[[#This Row],[Out-Degree]] &gt;= Misc!$O$9), OR(NOT(ISNUMBER(Vertices[[#This Row],[Out-Degree]])), Vertices[[#This Row],[Out-Degree]] &lt;= Misc!$P$9),TRUE), TRUE, FALSE)</calculatedColumnFormula>
    </tableColumn>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6" totalsRowShown="0" headerRowDxfId="48">
  <autoFilter ref="A2:X6"/>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26" dataDxfId="25">
  <autoFilter ref="A1:C141"/>
  <tableColumns count="3">
    <tableColumn id="1" name="Group" dataDxfId="24"/>
    <tableColumn id="2" name="Vertex" dataDxfId="23"/>
    <tableColumn id="3" name="Vertex ID" dataDxfId="2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7"/>
  <sheetViews>
    <sheetView workbookViewId="0" topLeftCell="A1">
      <pane xSplit="2" ySplit="2" topLeftCell="C421" activePane="bottomRight" state="frozen"/>
      <selection pane="topRight" activeCell="C1" sqref="C1"/>
      <selection pane="bottomLeft" activeCell="A3" sqref="A3"/>
      <selection pane="bottomRight" activeCell="A426" sqref="A426"/>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8" t="s">
        <v>40</v>
      </c>
      <c r="D1" s="19"/>
      <c r="E1" s="19"/>
      <c r="F1" s="19"/>
      <c r="G1" s="18"/>
      <c r="H1" s="16" t="s">
        <v>44</v>
      </c>
      <c r="I1" s="64"/>
      <c r="J1" s="64"/>
      <c r="K1" s="35" t="s">
        <v>43</v>
      </c>
      <c r="L1" s="20" t="s">
        <v>41</v>
      </c>
      <c r="M1" s="20"/>
      <c r="N1" s="17" t="s">
        <v>42</v>
      </c>
    </row>
    <row r="2" spans="1:15" ht="30" customHeight="1" thickBot="1">
      <c r="A2" s="11" t="s">
        <v>0</v>
      </c>
      <c r="B2" s="11" t="s">
        <v>1</v>
      </c>
      <c r="C2" s="13" t="s">
        <v>2</v>
      </c>
      <c r="D2" s="13" t="s">
        <v>3</v>
      </c>
      <c r="E2" s="13" t="s">
        <v>130</v>
      </c>
      <c r="F2" s="13" t="s">
        <v>4</v>
      </c>
      <c r="G2" s="13" t="s">
        <v>11</v>
      </c>
      <c r="H2" s="11" t="s">
        <v>47</v>
      </c>
      <c r="I2" s="13" t="s">
        <v>160</v>
      </c>
      <c r="J2" s="13" t="s">
        <v>161</v>
      </c>
      <c r="K2" s="13" t="s">
        <v>165</v>
      </c>
      <c r="L2" s="13" t="s">
        <v>12</v>
      </c>
      <c r="M2" s="13" t="s">
        <v>39</v>
      </c>
      <c r="N2" s="13" t="s">
        <v>26</v>
      </c>
      <c r="O2" t="s">
        <v>325</v>
      </c>
    </row>
    <row r="3" spans="1:15" ht="15" customHeight="1" thickBot="1">
      <c r="A3" s="78">
        <v>16720366</v>
      </c>
      <c r="B3" s="79">
        <v>16720246</v>
      </c>
      <c r="C3" s="53"/>
      <c r="D3" s="54"/>
      <c r="E3" s="65"/>
      <c r="F3" s="55"/>
      <c r="G3" s="53"/>
      <c r="H3" s="57"/>
      <c r="I3" s="56"/>
      <c r="J3" s="56"/>
      <c r="K3" s="67"/>
      <c r="L3" s="62">
        <v>3</v>
      </c>
      <c r="M3" s="62"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 s="63"/>
      <c r="O3">
        <v>1</v>
      </c>
    </row>
    <row r="4" spans="1:15" ht="15" customHeight="1" thickBot="1">
      <c r="A4" s="80">
        <v>16720366</v>
      </c>
      <c r="B4" s="81">
        <v>16720268</v>
      </c>
      <c r="C4" s="53"/>
      <c r="D4" s="54"/>
      <c r="E4" s="65"/>
      <c r="F4" s="55"/>
      <c r="G4" s="53"/>
      <c r="H4" s="57"/>
      <c r="I4" s="56"/>
      <c r="J4" s="56"/>
      <c r="K4" s="67"/>
      <c r="L4" s="151">
        <v>4</v>
      </c>
      <c r="M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 s="63"/>
      <c r="O4">
        <v>1</v>
      </c>
    </row>
    <row r="5" spans="1:15" ht="15.75" thickBot="1">
      <c r="A5" s="78">
        <v>16720321</v>
      </c>
      <c r="B5" s="79">
        <v>16720354</v>
      </c>
      <c r="C5" s="53"/>
      <c r="D5" s="54"/>
      <c r="E5" s="65"/>
      <c r="F5" s="55"/>
      <c r="G5" s="53"/>
      <c r="H5" s="57"/>
      <c r="I5" s="56"/>
      <c r="J5" s="56"/>
      <c r="K5" s="67"/>
      <c r="L5" s="151">
        <v>5</v>
      </c>
      <c r="M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 s="63"/>
      <c r="O5">
        <v>1</v>
      </c>
    </row>
    <row r="6" spans="1:15" ht="15.75" thickBot="1">
      <c r="A6" s="82">
        <v>16720321</v>
      </c>
      <c r="B6" s="83">
        <v>16720279</v>
      </c>
      <c r="C6" s="53"/>
      <c r="D6" s="54"/>
      <c r="E6" s="65"/>
      <c r="F6" s="55"/>
      <c r="G6" s="53"/>
      <c r="H6" s="57"/>
      <c r="I6" s="56"/>
      <c r="J6" s="56"/>
      <c r="K6" s="67"/>
      <c r="L6" s="151">
        <v>6</v>
      </c>
      <c r="M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 s="63"/>
      <c r="O6">
        <v>1</v>
      </c>
    </row>
    <row r="7" spans="1:15" ht="15.75" thickBot="1">
      <c r="A7" s="82">
        <v>16720321</v>
      </c>
      <c r="B7" s="83">
        <v>16720243</v>
      </c>
      <c r="C7" s="53"/>
      <c r="D7" s="54"/>
      <c r="E7" s="65"/>
      <c r="F7" s="55"/>
      <c r="G7" s="53"/>
      <c r="H7" s="57"/>
      <c r="I7" s="56"/>
      <c r="J7" s="56"/>
      <c r="K7" s="67"/>
      <c r="L7" s="151">
        <v>7</v>
      </c>
      <c r="M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 s="63"/>
      <c r="O7">
        <v>1</v>
      </c>
    </row>
    <row r="8" spans="1:15" ht="15.75" thickBot="1">
      <c r="A8" s="82">
        <v>16720321</v>
      </c>
      <c r="B8" s="83">
        <v>16720231</v>
      </c>
      <c r="C8" s="53"/>
      <c r="D8" s="54"/>
      <c r="E8" s="65"/>
      <c r="F8" s="55"/>
      <c r="G8" s="53"/>
      <c r="H8" s="57"/>
      <c r="I8" s="56"/>
      <c r="J8" s="56"/>
      <c r="K8" s="67"/>
      <c r="L8" s="151">
        <v>8</v>
      </c>
      <c r="M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 s="63"/>
      <c r="O8">
        <v>1</v>
      </c>
    </row>
    <row r="9" spans="1:15" ht="15.75" thickBot="1">
      <c r="A9" s="80">
        <v>16720321</v>
      </c>
      <c r="B9" s="81">
        <v>16720170</v>
      </c>
      <c r="C9" s="53"/>
      <c r="D9" s="54"/>
      <c r="E9" s="65"/>
      <c r="F9" s="55"/>
      <c r="G9" s="53"/>
      <c r="H9" s="57"/>
      <c r="I9" s="56"/>
      <c r="J9" s="56"/>
      <c r="K9" s="67"/>
      <c r="L9" s="151">
        <v>9</v>
      </c>
      <c r="M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 s="63"/>
      <c r="O9">
        <v>1</v>
      </c>
    </row>
    <row r="10" spans="1:15" ht="15.75" thickBot="1">
      <c r="A10" s="78">
        <v>16720443</v>
      </c>
      <c r="B10" s="79">
        <v>16720456</v>
      </c>
      <c r="C10" s="53"/>
      <c r="D10" s="54"/>
      <c r="E10" s="65"/>
      <c r="F10" s="55"/>
      <c r="G10" s="53"/>
      <c r="H10" s="57"/>
      <c r="I10" s="56"/>
      <c r="J10" s="56"/>
      <c r="K10" s="67"/>
      <c r="L10" s="151">
        <v>10</v>
      </c>
      <c r="M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 s="63"/>
      <c r="O10">
        <v>1</v>
      </c>
    </row>
    <row r="11" spans="1:15" ht="15.75" thickBot="1">
      <c r="A11" s="82">
        <v>16720443</v>
      </c>
      <c r="B11" s="83">
        <v>16720167</v>
      </c>
      <c r="C11" s="53"/>
      <c r="D11" s="54"/>
      <c r="E11" s="65"/>
      <c r="F11" s="55"/>
      <c r="G11" s="53"/>
      <c r="H11" s="57"/>
      <c r="I11" s="56"/>
      <c r="J11" s="56"/>
      <c r="K11" s="67"/>
      <c r="L11" s="151">
        <v>11</v>
      </c>
      <c r="M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 s="63"/>
      <c r="O11">
        <v>1</v>
      </c>
    </row>
    <row r="12" spans="1:15" ht="15.75" thickBot="1">
      <c r="A12" s="82">
        <v>16720443</v>
      </c>
      <c r="B12" s="83">
        <v>16720170</v>
      </c>
      <c r="C12" s="53"/>
      <c r="D12" s="54"/>
      <c r="E12" s="65"/>
      <c r="F12" s="55"/>
      <c r="G12" s="53"/>
      <c r="H12" s="57"/>
      <c r="I12" s="56"/>
      <c r="J12" s="56"/>
      <c r="K12" s="67"/>
      <c r="L12" s="151">
        <v>12</v>
      </c>
      <c r="M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 s="63"/>
      <c r="O12">
        <v>1</v>
      </c>
    </row>
    <row r="13" spans="1:15" ht="15.75" thickBot="1">
      <c r="A13" s="82">
        <v>16720443</v>
      </c>
      <c r="B13" s="83">
        <v>16720321</v>
      </c>
      <c r="C13" s="53"/>
      <c r="D13" s="54"/>
      <c r="E13" s="65"/>
      <c r="F13" s="55"/>
      <c r="G13" s="53"/>
      <c r="H13" s="57"/>
      <c r="I13" s="56"/>
      <c r="J13" s="56"/>
      <c r="K13" s="67"/>
      <c r="L13" s="151">
        <v>13</v>
      </c>
      <c r="M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 s="63"/>
      <c r="O13">
        <v>1</v>
      </c>
    </row>
    <row r="14" spans="1:15" ht="15.75" thickBot="1">
      <c r="A14" s="80">
        <v>16720443</v>
      </c>
      <c r="B14" s="81">
        <v>16720231</v>
      </c>
      <c r="C14" s="53"/>
      <c r="D14" s="54"/>
      <c r="E14" s="65"/>
      <c r="F14" s="55"/>
      <c r="G14" s="53"/>
      <c r="H14" s="57"/>
      <c r="I14" s="56"/>
      <c r="J14" s="56"/>
      <c r="K14" s="67"/>
      <c r="L14" s="151">
        <v>14</v>
      </c>
      <c r="M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 s="63"/>
      <c r="O14">
        <v>1</v>
      </c>
    </row>
    <row r="15" spans="1:15" ht="15.75" thickBot="1">
      <c r="A15" s="84">
        <v>16720250</v>
      </c>
      <c r="B15" s="85">
        <v>16720430</v>
      </c>
      <c r="C15" s="53"/>
      <c r="D15" s="54"/>
      <c r="E15" s="65"/>
      <c r="F15" s="55"/>
      <c r="G15" s="53"/>
      <c r="H15" s="57"/>
      <c r="I15" s="56"/>
      <c r="J15" s="56"/>
      <c r="K15" s="67"/>
      <c r="L15" s="151">
        <v>15</v>
      </c>
      <c r="M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 s="63"/>
      <c r="O15">
        <v>1</v>
      </c>
    </row>
    <row r="16" spans="1:15" ht="15.75" thickBot="1">
      <c r="A16" s="84">
        <v>16720487</v>
      </c>
      <c r="B16" s="85">
        <v>16720359</v>
      </c>
      <c r="C16" s="53"/>
      <c r="D16" s="54"/>
      <c r="E16" s="65"/>
      <c r="F16" s="55"/>
      <c r="G16" s="53"/>
      <c r="H16" s="57"/>
      <c r="I16" s="56"/>
      <c r="J16" s="56"/>
      <c r="K16" s="67"/>
      <c r="L16" s="151">
        <v>16</v>
      </c>
      <c r="M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 s="63"/>
      <c r="O16">
        <v>1</v>
      </c>
    </row>
    <row r="17" spans="1:15" ht="15.75" thickBot="1">
      <c r="A17" s="78">
        <v>16720352</v>
      </c>
      <c r="B17" s="79">
        <v>16720304</v>
      </c>
      <c r="C17" s="53"/>
      <c r="D17" s="54"/>
      <c r="E17" s="65"/>
      <c r="F17" s="55"/>
      <c r="G17" s="53"/>
      <c r="H17" s="57"/>
      <c r="I17" s="56"/>
      <c r="J17" s="56"/>
      <c r="K17" s="67"/>
      <c r="L17" s="151">
        <v>17</v>
      </c>
      <c r="M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 s="63"/>
      <c r="O17">
        <v>1</v>
      </c>
    </row>
    <row r="18" spans="1:15" ht="15.75" thickBot="1">
      <c r="A18" s="82">
        <v>16720352</v>
      </c>
      <c r="B18" s="83">
        <v>16720382</v>
      </c>
      <c r="C18" s="53"/>
      <c r="D18" s="54"/>
      <c r="E18" s="65"/>
      <c r="F18" s="55"/>
      <c r="G18" s="53"/>
      <c r="H18" s="57"/>
      <c r="I18" s="56"/>
      <c r="J18" s="56"/>
      <c r="K18" s="67"/>
      <c r="L18" s="151">
        <v>18</v>
      </c>
      <c r="M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 s="63"/>
      <c r="O18">
        <v>1</v>
      </c>
    </row>
    <row r="19" spans="1:15" ht="15.75" thickBot="1">
      <c r="A19" s="82">
        <v>16720352</v>
      </c>
      <c r="B19" s="83">
        <v>16720412</v>
      </c>
      <c r="C19" s="53"/>
      <c r="D19" s="54"/>
      <c r="E19" s="65"/>
      <c r="F19" s="55"/>
      <c r="G19" s="53"/>
      <c r="H19" s="57"/>
      <c r="I19" s="56"/>
      <c r="J19" s="56"/>
      <c r="K19" s="67"/>
      <c r="L19" s="151">
        <v>19</v>
      </c>
      <c r="M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 s="63"/>
      <c r="O19">
        <v>1</v>
      </c>
    </row>
    <row r="20" spans="1:15" ht="15.75" thickBot="1">
      <c r="A20" s="80">
        <v>16720352</v>
      </c>
      <c r="B20" s="81">
        <v>16720166</v>
      </c>
      <c r="C20" s="53"/>
      <c r="D20" s="54"/>
      <c r="E20" s="65"/>
      <c r="F20" s="55"/>
      <c r="G20" s="53"/>
      <c r="H20" s="57"/>
      <c r="I20" s="56"/>
      <c r="J20" s="56"/>
      <c r="K20" s="67"/>
      <c r="L20" s="151">
        <v>20</v>
      </c>
      <c r="M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 s="63"/>
      <c r="O20">
        <v>1</v>
      </c>
    </row>
    <row r="21" spans="1:15" ht="15.75" thickBot="1">
      <c r="A21" s="78">
        <v>16720412</v>
      </c>
      <c r="B21" s="79">
        <v>16720382</v>
      </c>
      <c r="C21" s="53"/>
      <c r="D21" s="54"/>
      <c r="E21" s="65"/>
      <c r="F21" s="55"/>
      <c r="G21" s="53"/>
      <c r="H21" s="57"/>
      <c r="I21" s="56"/>
      <c r="J21" s="56"/>
      <c r="K21" s="67"/>
      <c r="L21" s="151">
        <v>21</v>
      </c>
      <c r="M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 s="63"/>
      <c r="O21">
        <v>1</v>
      </c>
    </row>
    <row r="22" spans="1:15" ht="15.75" thickBot="1">
      <c r="A22" s="82">
        <v>16720412</v>
      </c>
      <c r="B22" s="83">
        <v>16720352</v>
      </c>
      <c r="C22" s="53"/>
      <c r="D22" s="54"/>
      <c r="E22" s="65"/>
      <c r="F22" s="55"/>
      <c r="G22" s="53"/>
      <c r="H22" s="57"/>
      <c r="I22" s="56"/>
      <c r="J22" s="56"/>
      <c r="K22" s="67"/>
      <c r="L22" s="151">
        <v>22</v>
      </c>
      <c r="M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 s="63"/>
      <c r="O22">
        <v>1</v>
      </c>
    </row>
    <row r="23" spans="1:15" ht="15.75" thickBot="1">
      <c r="A23" s="82">
        <v>16720412</v>
      </c>
      <c r="B23" s="83">
        <v>16720436</v>
      </c>
      <c r="C23" s="53"/>
      <c r="D23" s="54"/>
      <c r="E23" s="65"/>
      <c r="F23" s="55"/>
      <c r="G23" s="53"/>
      <c r="H23" s="57"/>
      <c r="I23" s="56"/>
      <c r="J23" s="56"/>
      <c r="K23" s="67"/>
      <c r="L23" s="151">
        <v>23</v>
      </c>
      <c r="M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 s="63"/>
      <c r="O23">
        <v>1</v>
      </c>
    </row>
    <row r="24" spans="1:15" ht="15.75" thickBot="1">
      <c r="A24" s="82">
        <v>16720412</v>
      </c>
      <c r="B24" s="83">
        <v>16720268</v>
      </c>
      <c r="C24" s="53"/>
      <c r="D24" s="54"/>
      <c r="E24" s="65"/>
      <c r="F24" s="55"/>
      <c r="G24" s="53"/>
      <c r="H24" s="57"/>
      <c r="I24" s="56"/>
      <c r="J24" s="56"/>
      <c r="K24" s="67"/>
      <c r="L24" s="151">
        <v>24</v>
      </c>
      <c r="M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 s="63"/>
      <c r="O24">
        <v>1</v>
      </c>
    </row>
    <row r="25" spans="1:15" ht="15.75" thickBot="1">
      <c r="A25" s="80">
        <v>16720412</v>
      </c>
      <c r="B25" s="81">
        <v>16720166</v>
      </c>
      <c r="C25" s="53"/>
      <c r="D25" s="54"/>
      <c r="E25" s="65"/>
      <c r="F25" s="55"/>
      <c r="G25" s="53"/>
      <c r="H25" s="57"/>
      <c r="I25" s="56"/>
      <c r="J25" s="56"/>
      <c r="K25" s="67"/>
      <c r="L25" s="151">
        <v>25</v>
      </c>
      <c r="M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 s="63"/>
      <c r="O25">
        <v>1</v>
      </c>
    </row>
    <row r="26" spans="1:15" ht="15.75" thickBot="1">
      <c r="A26" s="78">
        <v>16720200</v>
      </c>
      <c r="B26" s="79">
        <v>16720284</v>
      </c>
      <c r="C26" s="53"/>
      <c r="D26" s="54"/>
      <c r="E26" s="65"/>
      <c r="F26" s="55"/>
      <c r="G26" s="53"/>
      <c r="H26" s="57"/>
      <c r="I26" s="56"/>
      <c r="J26" s="56"/>
      <c r="K26" s="67"/>
      <c r="L26" s="151">
        <v>26</v>
      </c>
      <c r="M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 s="63"/>
      <c r="O26">
        <v>1</v>
      </c>
    </row>
    <row r="27" spans="1:15" ht="15.75" thickBot="1">
      <c r="A27" s="82">
        <v>16720200</v>
      </c>
      <c r="B27" s="83">
        <v>16720446</v>
      </c>
      <c r="C27" s="53"/>
      <c r="D27" s="54"/>
      <c r="E27" s="65"/>
      <c r="F27" s="55"/>
      <c r="G27" s="53"/>
      <c r="H27" s="57"/>
      <c r="I27" s="56"/>
      <c r="J27" s="56"/>
      <c r="K27" s="67"/>
      <c r="L27" s="151">
        <v>27</v>
      </c>
      <c r="M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 s="63"/>
      <c r="O27">
        <v>1</v>
      </c>
    </row>
    <row r="28" spans="1:15" ht="15.75" thickBot="1">
      <c r="A28" s="82">
        <v>16720200</v>
      </c>
      <c r="B28" s="83">
        <v>16720314</v>
      </c>
      <c r="C28" s="53"/>
      <c r="D28" s="54"/>
      <c r="E28" s="65"/>
      <c r="F28" s="55"/>
      <c r="G28" s="53"/>
      <c r="H28" s="57"/>
      <c r="I28" s="56"/>
      <c r="J28" s="56"/>
      <c r="K28" s="67"/>
      <c r="L28" s="151">
        <v>28</v>
      </c>
      <c r="M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 s="63"/>
      <c r="O28">
        <v>1</v>
      </c>
    </row>
    <row r="29" spans="1:15" ht="15.75" thickBot="1">
      <c r="A29" s="80">
        <v>16720200</v>
      </c>
      <c r="B29" s="81">
        <v>16720458</v>
      </c>
      <c r="C29" s="53"/>
      <c r="D29" s="54"/>
      <c r="E29" s="65"/>
      <c r="F29" s="55"/>
      <c r="G29" s="53"/>
      <c r="H29" s="57"/>
      <c r="I29" s="56"/>
      <c r="J29" s="56"/>
      <c r="K29" s="67"/>
      <c r="L29" s="151">
        <v>29</v>
      </c>
      <c r="M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 s="63"/>
      <c r="O29">
        <v>1</v>
      </c>
    </row>
    <row r="30" spans="1:15" ht="15.75" thickBot="1">
      <c r="A30" s="84">
        <v>16720244</v>
      </c>
      <c r="B30" s="85">
        <v>16720406</v>
      </c>
      <c r="C30" s="53"/>
      <c r="D30" s="54"/>
      <c r="E30" s="65"/>
      <c r="F30" s="55"/>
      <c r="G30" s="53"/>
      <c r="H30" s="57"/>
      <c r="I30" s="56"/>
      <c r="J30" s="56"/>
      <c r="K30" s="67"/>
      <c r="L30" s="151">
        <v>30</v>
      </c>
      <c r="M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 s="63"/>
      <c r="O30">
        <v>1</v>
      </c>
    </row>
    <row r="31" spans="1:15" ht="15.75" thickBot="1">
      <c r="A31" s="78">
        <v>16720329</v>
      </c>
      <c r="B31" s="79">
        <v>16720323</v>
      </c>
      <c r="C31" s="53"/>
      <c r="D31" s="54"/>
      <c r="E31" s="65"/>
      <c r="F31" s="55"/>
      <c r="G31" s="53"/>
      <c r="H31" s="57"/>
      <c r="I31" s="56"/>
      <c r="J31" s="56"/>
      <c r="K31" s="67"/>
      <c r="L31" s="151">
        <v>31</v>
      </c>
      <c r="M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 s="63"/>
      <c r="O31">
        <v>1</v>
      </c>
    </row>
    <row r="32" spans="1:15" ht="15.75" thickBot="1">
      <c r="A32" s="82">
        <v>16720329</v>
      </c>
      <c r="B32" s="83">
        <v>16720359</v>
      </c>
      <c r="C32" s="53"/>
      <c r="D32" s="54"/>
      <c r="E32" s="65"/>
      <c r="F32" s="55"/>
      <c r="G32" s="53"/>
      <c r="H32" s="57"/>
      <c r="I32" s="56"/>
      <c r="J32" s="56"/>
      <c r="K32" s="67"/>
      <c r="L32" s="151">
        <v>32</v>
      </c>
      <c r="M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 s="63"/>
      <c r="O32">
        <v>1</v>
      </c>
    </row>
    <row r="33" spans="1:15" ht="15.75" thickBot="1">
      <c r="A33" s="82">
        <v>16720329</v>
      </c>
      <c r="B33" s="83">
        <v>16720192</v>
      </c>
      <c r="C33" s="53"/>
      <c r="D33" s="54"/>
      <c r="E33" s="65"/>
      <c r="F33" s="55"/>
      <c r="G33" s="53"/>
      <c r="H33" s="57"/>
      <c r="I33" s="56"/>
      <c r="J33" s="56"/>
      <c r="K33" s="67"/>
      <c r="L33" s="151">
        <v>33</v>
      </c>
      <c r="M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 s="63"/>
      <c r="O33">
        <v>1</v>
      </c>
    </row>
    <row r="34" spans="1:15" ht="15.75" thickBot="1">
      <c r="A34" s="82">
        <v>16720329</v>
      </c>
      <c r="B34" s="83">
        <v>16720475</v>
      </c>
      <c r="C34" s="53"/>
      <c r="D34" s="54"/>
      <c r="E34" s="65"/>
      <c r="F34" s="55"/>
      <c r="G34" s="53"/>
      <c r="H34" s="57"/>
      <c r="I34" s="56"/>
      <c r="J34" s="56"/>
      <c r="K34" s="67"/>
      <c r="L34" s="151">
        <v>34</v>
      </c>
      <c r="M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 s="63"/>
      <c r="O34">
        <v>1</v>
      </c>
    </row>
    <row r="35" spans="1:15" ht="15.75" thickBot="1">
      <c r="A35" s="80">
        <v>16720329</v>
      </c>
      <c r="B35" s="81">
        <v>16720155</v>
      </c>
      <c r="C35" s="53"/>
      <c r="D35" s="54"/>
      <c r="E35" s="65"/>
      <c r="F35" s="55"/>
      <c r="G35" s="53"/>
      <c r="H35" s="57"/>
      <c r="I35" s="56"/>
      <c r="J35" s="56"/>
      <c r="K35" s="67"/>
      <c r="L35" s="151">
        <v>35</v>
      </c>
      <c r="M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 s="63"/>
      <c r="O35">
        <v>1</v>
      </c>
    </row>
    <row r="36" spans="1:15" ht="15.75" thickBot="1">
      <c r="A36" s="78">
        <v>16720297</v>
      </c>
      <c r="B36" s="79">
        <v>16720281</v>
      </c>
      <c r="C36" s="53"/>
      <c r="D36" s="54"/>
      <c r="E36" s="65"/>
      <c r="F36" s="55"/>
      <c r="G36" s="53"/>
      <c r="H36" s="57"/>
      <c r="I36" s="56"/>
      <c r="J36" s="56"/>
      <c r="K36" s="67"/>
      <c r="L36" s="151">
        <v>36</v>
      </c>
      <c r="M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 s="63"/>
      <c r="O36">
        <v>1</v>
      </c>
    </row>
    <row r="37" spans="1:15" ht="15.75" thickBot="1">
      <c r="A37" s="82">
        <v>16720297</v>
      </c>
      <c r="B37" s="83">
        <v>16720231</v>
      </c>
      <c r="C37" s="53"/>
      <c r="D37" s="54"/>
      <c r="E37" s="65"/>
      <c r="F37" s="55"/>
      <c r="G37" s="53"/>
      <c r="H37" s="57"/>
      <c r="I37" s="56"/>
      <c r="J37" s="56"/>
      <c r="K37" s="67"/>
      <c r="L37" s="151">
        <v>37</v>
      </c>
      <c r="M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 s="63"/>
      <c r="O37">
        <v>1</v>
      </c>
    </row>
    <row r="38" spans="1:15" ht="15.75" thickBot="1">
      <c r="A38" s="86">
        <v>16720297</v>
      </c>
      <c r="B38" s="83">
        <v>16720280</v>
      </c>
      <c r="C38" s="53"/>
      <c r="D38" s="54"/>
      <c r="E38" s="65"/>
      <c r="F38" s="55"/>
      <c r="G38" s="53"/>
      <c r="H38" s="57"/>
      <c r="I38" s="56"/>
      <c r="J38" s="56"/>
      <c r="K38" s="67"/>
      <c r="L38" s="151">
        <v>38</v>
      </c>
      <c r="M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 s="63"/>
      <c r="O38">
        <v>1</v>
      </c>
    </row>
    <row r="39" spans="1:15" ht="15.75" thickBot="1">
      <c r="A39" s="78">
        <v>16720284</v>
      </c>
      <c r="B39" s="79">
        <v>16720396</v>
      </c>
      <c r="C39" s="53"/>
      <c r="D39" s="54"/>
      <c r="E39" s="65"/>
      <c r="F39" s="55"/>
      <c r="G39" s="53"/>
      <c r="H39" s="57"/>
      <c r="I39" s="56"/>
      <c r="J39" s="56"/>
      <c r="K39" s="67"/>
      <c r="L39" s="151">
        <v>39</v>
      </c>
      <c r="M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 s="63"/>
      <c r="O39">
        <v>1</v>
      </c>
    </row>
    <row r="40" spans="1:15" ht="15.75" thickBot="1">
      <c r="A40" s="82">
        <v>16720284</v>
      </c>
      <c r="B40" s="83">
        <v>16720318</v>
      </c>
      <c r="C40" s="53"/>
      <c r="D40" s="54"/>
      <c r="E40" s="65"/>
      <c r="F40" s="55"/>
      <c r="G40" s="53"/>
      <c r="H40" s="57"/>
      <c r="I40" s="56"/>
      <c r="J40" s="56"/>
      <c r="K40" s="67"/>
      <c r="L40" s="151">
        <v>40</v>
      </c>
      <c r="M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 s="63"/>
      <c r="O40">
        <v>1</v>
      </c>
    </row>
    <row r="41" spans="1:15" ht="15.75" thickBot="1">
      <c r="A41" s="82">
        <v>16720284</v>
      </c>
      <c r="B41" s="83">
        <v>16720446</v>
      </c>
      <c r="C41" s="53"/>
      <c r="D41" s="54"/>
      <c r="E41" s="65"/>
      <c r="F41" s="55"/>
      <c r="G41" s="53"/>
      <c r="H41" s="57"/>
      <c r="I41" s="56"/>
      <c r="J41" s="56"/>
      <c r="K41" s="67"/>
      <c r="L41" s="151">
        <v>41</v>
      </c>
      <c r="M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 s="63"/>
      <c r="O41">
        <v>1</v>
      </c>
    </row>
    <row r="42" spans="1:15" ht="15.75" thickBot="1">
      <c r="A42" s="86">
        <v>16720284</v>
      </c>
      <c r="B42" s="83">
        <v>16720200</v>
      </c>
      <c r="C42" s="53"/>
      <c r="D42" s="54"/>
      <c r="E42" s="65"/>
      <c r="F42" s="55"/>
      <c r="G42" s="53"/>
      <c r="H42" s="57"/>
      <c r="I42" s="56"/>
      <c r="J42" s="56"/>
      <c r="K42" s="67"/>
      <c r="L42" s="151">
        <v>42</v>
      </c>
      <c r="M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 s="63"/>
      <c r="O42">
        <v>1</v>
      </c>
    </row>
    <row r="43" spans="1:15" ht="15.75" thickBot="1">
      <c r="A43" s="78">
        <v>16720243</v>
      </c>
      <c r="B43" s="79">
        <v>16720166</v>
      </c>
      <c r="C43" s="53"/>
      <c r="D43" s="54"/>
      <c r="E43" s="65"/>
      <c r="F43" s="55"/>
      <c r="G43" s="53"/>
      <c r="H43" s="57"/>
      <c r="I43" s="56"/>
      <c r="J43" s="56"/>
      <c r="K43" s="67"/>
      <c r="L43" s="151">
        <v>43</v>
      </c>
      <c r="M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 s="63"/>
      <c r="O43">
        <v>1</v>
      </c>
    </row>
    <row r="44" spans="1:15" ht="15.75" thickBot="1">
      <c r="A44" s="82">
        <v>16720243</v>
      </c>
      <c r="B44" s="83">
        <v>16720244</v>
      </c>
      <c r="C44" s="53"/>
      <c r="D44" s="54"/>
      <c r="E44" s="65"/>
      <c r="F44" s="55"/>
      <c r="G44" s="53"/>
      <c r="H44" s="57"/>
      <c r="I44" s="56"/>
      <c r="J44" s="56"/>
      <c r="K44" s="67"/>
      <c r="L44" s="151">
        <v>44</v>
      </c>
      <c r="M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 s="63"/>
      <c r="O44">
        <v>1</v>
      </c>
    </row>
    <row r="45" spans="1:15" ht="15.75" thickBot="1">
      <c r="A45" s="82">
        <v>16720243</v>
      </c>
      <c r="B45" s="83">
        <v>16720183</v>
      </c>
      <c r="C45" s="53"/>
      <c r="D45" s="54"/>
      <c r="E45" s="65"/>
      <c r="F45" s="55"/>
      <c r="G45" s="53"/>
      <c r="H45" s="57"/>
      <c r="I45" s="56"/>
      <c r="J45" s="56"/>
      <c r="K45" s="67"/>
      <c r="L45" s="151">
        <v>45</v>
      </c>
      <c r="M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5" s="63"/>
      <c r="O45">
        <v>1</v>
      </c>
    </row>
    <row r="46" spans="1:15" ht="15.75" thickBot="1">
      <c r="A46" s="86">
        <v>16720243</v>
      </c>
      <c r="B46" s="83">
        <v>16720321</v>
      </c>
      <c r="C46" s="53"/>
      <c r="D46" s="54"/>
      <c r="E46" s="65"/>
      <c r="F46" s="55"/>
      <c r="G46" s="53"/>
      <c r="H46" s="57"/>
      <c r="I46" s="56"/>
      <c r="J46" s="56"/>
      <c r="K46" s="67"/>
      <c r="L46" s="151">
        <v>46</v>
      </c>
      <c r="M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6" s="63"/>
      <c r="O46">
        <v>1</v>
      </c>
    </row>
    <row r="47" spans="1:15" ht="15.75" thickBot="1">
      <c r="A47" s="78">
        <v>16720269</v>
      </c>
      <c r="B47" s="79">
        <v>16720162</v>
      </c>
      <c r="C47" s="53"/>
      <c r="D47" s="54"/>
      <c r="E47" s="65"/>
      <c r="F47" s="55"/>
      <c r="G47" s="53"/>
      <c r="H47" s="57"/>
      <c r="I47" s="56"/>
      <c r="J47" s="56"/>
      <c r="K47" s="67"/>
      <c r="L47" s="151">
        <v>47</v>
      </c>
      <c r="M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7" s="63"/>
      <c r="O47">
        <v>1</v>
      </c>
    </row>
    <row r="48" spans="1:15" ht="15.75" thickBot="1">
      <c r="A48" s="82">
        <v>16720269</v>
      </c>
      <c r="B48" s="83">
        <v>16720471</v>
      </c>
      <c r="C48" s="53"/>
      <c r="D48" s="54"/>
      <c r="E48" s="65"/>
      <c r="F48" s="55"/>
      <c r="G48" s="53"/>
      <c r="H48" s="57"/>
      <c r="I48" s="56"/>
      <c r="J48" s="56"/>
      <c r="K48" s="67"/>
      <c r="L48" s="151">
        <v>48</v>
      </c>
      <c r="M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8" s="63"/>
      <c r="O48">
        <v>1</v>
      </c>
    </row>
    <row r="49" spans="1:15" ht="15.75" thickBot="1">
      <c r="A49" s="82">
        <v>16720269</v>
      </c>
      <c r="B49" s="83">
        <v>16720359</v>
      </c>
      <c r="C49" s="53"/>
      <c r="D49" s="54"/>
      <c r="E49" s="65"/>
      <c r="F49" s="55"/>
      <c r="G49" s="53"/>
      <c r="H49" s="57"/>
      <c r="I49" s="56"/>
      <c r="J49" s="56"/>
      <c r="K49" s="67"/>
      <c r="L49" s="151">
        <v>49</v>
      </c>
      <c r="M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9" s="63"/>
      <c r="O49">
        <v>1</v>
      </c>
    </row>
    <row r="50" spans="1:15" ht="15.75" thickBot="1">
      <c r="A50" s="86">
        <v>16720269</v>
      </c>
      <c r="B50" s="83">
        <v>16720281</v>
      </c>
      <c r="C50" s="53"/>
      <c r="D50" s="54"/>
      <c r="E50" s="65"/>
      <c r="F50" s="55"/>
      <c r="G50" s="53"/>
      <c r="H50" s="57"/>
      <c r="I50" s="56"/>
      <c r="J50" s="56"/>
      <c r="K50" s="67"/>
      <c r="L50" s="151">
        <v>50</v>
      </c>
      <c r="M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0" s="63"/>
      <c r="O50">
        <v>1</v>
      </c>
    </row>
    <row r="51" spans="1:15" ht="15.75" thickBot="1">
      <c r="A51" s="78">
        <v>16720240</v>
      </c>
      <c r="B51" s="79">
        <v>16720177</v>
      </c>
      <c r="C51" s="53"/>
      <c r="D51" s="54"/>
      <c r="E51" s="65"/>
      <c r="F51" s="55"/>
      <c r="G51" s="53"/>
      <c r="H51" s="57"/>
      <c r="I51" s="56"/>
      <c r="J51" s="56"/>
      <c r="K51" s="67"/>
      <c r="L51" s="151">
        <v>51</v>
      </c>
      <c r="M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1" s="63"/>
      <c r="O51">
        <v>1</v>
      </c>
    </row>
    <row r="52" spans="1:15" ht="15.75" thickBot="1">
      <c r="A52" s="82">
        <v>16720240</v>
      </c>
      <c r="B52" s="83">
        <v>16720384</v>
      </c>
      <c r="C52" s="53"/>
      <c r="D52" s="54"/>
      <c r="E52" s="65"/>
      <c r="F52" s="55"/>
      <c r="G52" s="53"/>
      <c r="H52" s="57"/>
      <c r="I52" s="56"/>
      <c r="J52" s="56"/>
      <c r="K52" s="67"/>
      <c r="L52" s="151">
        <v>52</v>
      </c>
      <c r="M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2" s="63"/>
      <c r="O52">
        <v>1</v>
      </c>
    </row>
    <row r="53" spans="1:15" ht="15.75" thickBot="1">
      <c r="A53" s="86">
        <v>16720240</v>
      </c>
      <c r="B53" s="83">
        <v>16720246</v>
      </c>
      <c r="C53" s="53"/>
      <c r="D53" s="54"/>
      <c r="E53" s="65"/>
      <c r="F53" s="55"/>
      <c r="G53" s="53"/>
      <c r="H53" s="57"/>
      <c r="I53" s="56"/>
      <c r="J53" s="56"/>
      <c r="K53" s="67"/>
      <c r="L53" s="151">
        <v>53</v>
      </c>
      <c r="M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3" s="63"/>
      <c r="O53">
        <v>1</v>
      </c>
    </row>
    <row r="54" spans="1:15" ht="15.75" thickBot="1">
      <c r="A54" s="78">
        <v>16720162</v>
      </c>
      <c r="B54" s="79">
        <v>16720269</v>
      </c>
      <c r="C54" s="53"/>
      <c r="D54" s="54"/>
      <c r="E54" s="65"/>
      <c r="F54" s="55"/>
      <c r="G54" s="53"/>
      <c r="H54" s="57"/>
      <c r="I54" s="56"/>
      <c r="J54" s="56"/>
      <c r="K54" s="67"/>
      <c r="L54" s="151">
        <v>54</v>
      </c>
      <c r="M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4" s="63"/>
      <c r="O54">
        <v>1</v>
      </c>
    </row>
    <row r="55" spans="1:15" ht="15.75" thickBot="1">
      <c r="A55" s="82">
        <v>16720162</v>
      </c>
      <c r="B55" s="83">
        <v>16720471</v>
      </c>
      <c r="C55" s="53"/>
      <c r="D55" s="54"/>
      <c r="E55" s="65"/>
      <c r="F55" s="55"/>
      <c r="G55" s="53"/>
      <c r="H55" s="57"/>
      <c r="I55" s="56"/>
      <c r="J55" s="56"/>
      <c r="K55" s="67"/>
      <c r="L55" s="151">
        <v>55</v>
      </c>
      <c r="M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5" s="63"/>
      <c r="O55">
        <v>1</v>
      </c>
    </row>
    <row r="56" spans="1:15" ht="15.75" thickBot="1">
      <c r="A56" s="86">
        <v>16720162</v>
      </c>
      <c r="B56" s="83">
        <v>16720468</v>
      </c>
      <c r="C56" s="53"/>
      <c r="D56" s="54"/>
      <c r="E56" s="65"/>
      <c r="F56" s="55"/>
      <c r="G56" s="53"/>
      <c r="H56" s="57"/>
      <c r="I56" s="56"/>
      <c r="J56" s="56"/>
      <c r="K56" s="67"/>
      <c r="L56" s="151">
        <v>56</v>
      </c>
      <c r="M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6" s="63"/>
      <c r="O56">
        <v>1</v>
      </c>
    </row>
    <row r="57" spans="1:15" ht="15.75" thickBot="1">
      <c r="A57" s="84">
        <v>16720152</v>
      </c>
      <c r="B57" s="85">
        <v>16720356</v>
      </c>
      <c r="C57" s="53"/>
      <c r="D57" s="54"/>
      <c r="E57" s="65"/>
      <c r="F57" s="55"/>
      <c r="G57" s="53"/>
      <c r="H57" s="57"/>
      <c r="I57" s="56"/>
      <c r="J57" s="56"/>
      <c r="K57" s="67"/>
      <c r="L57" s="151">
        <v>57</v>
      </c>
      <c r="M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7" s="63"/>
      <c r="O57">
        <v>1</v>
      </c>
    </row>
    <row r="58" spans="1:15" ht="15.75" thickBot="1">
      <c r="A58" s="84">
        <v>16720195</v>
      </c>
      <c r="B58" s="85">
        <v>16720419</v>
      </c>
      <c r="C58" s="53"/>
      <c r="D58" s="54"/>
      <c r="E58" s="65"/>
      <c r="F58" s="55"/>
      <c r="G58" s="53"/>
      <c r="H58" s="57"/>
      <c r="I58" s="56"/>
      <c r="J58" s="56"/>
      <c r="K58" s="67"/>
      <c r="L58" s="151">
        <v>58</v>
      </c>
      <c r="M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8" s="63"/>
      <c r="O58">
        <v>1</v>
      </c>
    </row>
    <row r="59" spans="1:15" ht="15.75" thickBot="1">
      <c r="A59" s="84">
        <v>16720363</v>
      </c>
      <c r="B59" s="85">
        <v>16720471</v>
      </c>
      <c r="C59" s="53"/>
      <c r="D59" s="54"/>
      <c r="E59" s="65"/>
      <c r="F59" s="55"/>
      <c r="G59" s="53"/>
      <c r="H59" s="57"/>
      <c r="I59" s="56"/>
      <c r="J59" s="56"/>
      <c r="K59" s="67"/>
      <c r="L59" s="151">
        <v>59</v>
      </c>
      <c r="M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9" s="63"/>
      <c r="O59">
        <v>1</v>
      </c>
    </row>
    <row r="60" spans="1:15" ht="15.75" thickBot="1">
      <c r="A60" s="78">
        <v>16720474</v>
      </c>
      <c r="B60" s="79">
        <v>16720293</v>
      </c>
      <c r="C60" s="53"/>
      <c r="D60" s="54"/>
      <c r="E60" s="65"/>
      <c r="F60" s="55"/>
      <c r="G60" s="53"/>
      <c r="H60" s="57"/>
      <c r="I60" s="56"/>
      <c r="J60" s="56"/>
      <c r="K60" s="67"/>
      <c r="L60" s="151">
        <v>60</v>
      </c>
      <c r="M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0" s="63"/>
      <c r="O60">
        <v>1</v>
      </c>
    </row>
    <row r="61" spans="1:15" ht="15.75" thickBot="1">
      <c r="A61" s="80">
        <v>16720474</v>
      </c>
      <c r="B61" s="81">
        <v>16720239</v>
      </c>
      <c r="C61" s="53"/>
      <c r="D61" s="54"/>
      <c r="E61" s="65"/>
      <c r="F61" s="55"/>
      <c r="G61" s="53"/>
      <c r="H61" s="57"/>
      <c r="I61" s="56"/>
      <c r="J61" s="56"/>
      <c r="K61" s="67"/>
      <c r="L61" s="151">
        <v>61</v>
      </c>
      <c r="M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1" s="63"/>
      <c r="O61">
        <v>1</v>
      </c>
    </row>
    <row r="62" spans="1:15" ht="15.75" thickBot="1">
      <c r="A62" s="78">
        <v>16720211</v>
      </c>
      <c r="B62" s="79">
        <v>16720323</v>
      </c>
      <c r="C62" s="53"/>
      <c r="D62" s="54"/>
      <c r="E62" s="65"/>
      <c r="F62" s="55"/>
      <c r="G62" s="53"/>
      <c r="H62" s="57"/>
      <c r="I62" s="56"/>
      <c r="J62" s="56"/>
      <c r="K62" s="67"/>
      <c r="L62" s="151">
        <v>62</v>
      </c>
      <c r="M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2" s="63"/>
      <c r="O62">
        <v>1</v>
      </c>
    </row>
    <row r="63" spans="1:15" ht="15.75" thickBot="1">
      <c r="A63" s="80">
        <v>16720211</v>
      </c>
      <c r="B63" s="81">
        <v>16720197</v>
      </c>
      <c r="C63" s="53"/>
      <c r="D63" s="54"/>
      <c r="E63" s="65"/>
      <c r="F63" s="55"/>
      <c r="G63" s="53"/>
      <c r="H63" s="57"/>
      <c r="I63" s="56"/>
      <c r="J63" s="56"/>
      <c r="K63" s="67"/>
      <c r="L63" s="151">
        <v>63</v>
      </c>
      <c r="M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3" s="63"/>
      <c r="O63">
        <v>1</v>
      </c>
    </row>
    <row r="64" spans="1:15" ht="15.75" thickBot="1">
      <c r="A64" s="78">
        <v>16720167</v>
      </c>
      <c r="B64" s="79">
        <v>16720443</v>
      </c>
      <c r="C64" s="53"/>
      <c r="D64" s="54"/>
      <c r="E64" s="65"/>
      <c r="F64" s="55"/>
      <c r="G64" s="53"/>
      <c r="H64" s="57"/>
      <c r="I64" s="56"/>
      <c r="J64" s="56"/>
      <c r="K64" s="67"/>
      <c r="L64" s="151">
        <v>64</v>
      </c>
      <c r="M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4" s="63"/>
      <c r="O64">
        <v>1</v>
      </c>
    </row>
    <row r="65" spans="1:15" ht="15.75" thickBot="1">
      <c r="A65" s="82">
        <v>16720167</v>
      </c>
      <c r="B65" s="83">
        <v>16720231</v>
      </c>
      <c r="C65" s="53"/>
      <c r="D65" s="54"/>
      <c r="E65" s="65"/>
      <c r="F65" s="55"/>
      <c r="G65" s="53"/>
      <c r="H65" s="57"/>
      <c r="I65" s="56"/>
      <c r="J65" s="56"/>
      <c r="K65" s="67"/>
      <c r="L65" s="151">
        <v>65</v>
      </c>
      <c r="M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5" s="63"/>
      <c r="O65">
        <v>1</v>
      </c>
    </row>
    <row r="66" spans="1:15" ht="15.75" thickBot="1">
      <c r="A66" s="82">
        <v>16720167</v>
      </c>
      <c r="B66" s="83">
        <v>16720154</v>
      </c>
      <c r="C66" s="53"/>
      <c r="D66" s="54"/>
      <c r="E66" s="65"/>
      <c r="F66" s="55"/>
      <c r="G66" s="53"/>
      <c r="H66" s="57"/>
      <c r="I66" s="56"/>
      <c r="J66" s="56"/>
      <c r="K66" s="67"/>
      <c r="L66" s="151">
        <v>66</v>
      </c>
      <c r="M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6" s="63"/>
      <c r="O66">
        <v>1</v>
      </c>
    </row>
    <row r="67" spans="1:15" ht="15.75" thickBot="1">
      <c r="A67" s="80">
        <v>16720167</v>
      </c>
      <c r="B67" s="81">
        <v>16720356</v>
      </c>
      <c r="C67" s="53"/>
      <c r="D67" s="54"/>
      <c r="E67" s="65"/>
      <c r="F67" s="55"/>
      <c r="G67" s="53"/>
      <c r="H67" s="57"/>
      <c r="I67" s="56"/>
      <c r="J67" s="56"/>
      <c r="K67" s="67"/>
      <c r="L67" s="151">
        <v>67</v>
      </c>
      <c r="M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7" s="63"/>
      <c r="O67">
        <v>1</v>
      </c>
    </row>
    <row r="68" spans="1:15" ht="15.75" thickBot="1">
      <c r="A68" s="78">
        <v>16720193</v>
      </c>
      <c r="B68" s="79">
        <v>16720199</v>
      </c>
      <c r="C68" s="53"/>
      <c r="D68" s="54"/>
      <c r="E68" s="65"/>
      <c r="F68" s="55"/>
      <c r="G68" s="53"/>
      <c r="H68" s="57"/>
      <c r="I68" s="56"/>
      <c r="J68" s="56"/>
      <c r="K68" s="67"/>
      <c r="L68" s="151">
        <v>68</v>
      </c>
      <c r="M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8" s="63"/>
      <c r="O68">
        <v>1</v>
      </c>
    </row>
    <row r="69" spans="1:15" ht="15.75" thickBot="1">
      <c r="A69" s="80">
        <v>16720193</v>
      </c>
      <c r="B69" s="81">
        <v>16720174</v>
      </c>
      <c r="C69" s="53"/>
      <c r="D69" s="54"/>
      <c r="E69" s="65"/>
      <c r="F69" s="55"/>
      <c r="G69" s="53"/>
      <c r="H69" s="57"/>
      <c r="I69" s="56"/>
      <c r="J69" s="56"/>
      <c r="K69" s="67"/>
      <c r="L69" s="151">
        <v>69</v>
      </c>
      <c r="M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9" s="63"/>
      <c r="O69">
        <v>1</v>
      </c>
    </row>
    <row r="70" spans="1:15" ht="15.75" thickBot="1">
      <c r="A70" s="87">
        <v>16720304</v>
      </c>
      <c r="B70" s="88">
        <v>16720403</v>
      </c>
      <c r="C70" s="53"/>
      <c r="D70" s="54"/>
      <c r="E70" s="65"/>
      <c r="F70" s="55"/>
      <c r="G70" s="53"/>
      <c r="H70" s="57"/>
      <c r="I70" s="56"/>
      <c r="J70" s="56"/>
      <c r="K70" s="67"/>
      <c r="L70" s="151">
        <v>70</v>
      </c>
      <c r="M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0" s="63"/>
      <c r="O70">
        <v>1</v>
      </c>
    </row>
    <row r="71" spans="1:15" ht="15.75" thickBot="1">
      <c r="A71" s="89">
        <v>16720304</v>
      </c>
      <c r="B71" s="90">
        <v>16720352</v>
      </c>
      <c r="C71" s="53"/>
      <c r="D71" s="54"/>
      <c r="E71" s="65"/>
      <c r="F71" s="55"/>
      <c r="G71" s="53"/>
      <c r="H71" s="57"/>
      <c r="I71" s="56"/>
      <c r="J71" s="56"/>
      <c r="K71" s="67"/>
      <c r="L71" s="151">
        <v>71</v>
      </c>
      <c r="M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1" s="63"/>
      <c r="O71">
        <v>1</v>
      </c>
    </row>
    <row r="72" spans="1:15" ht="15.75" thickBot="1">
      <c r="A72" s="89">
        <v>16720304</v>
      </c>
      <c r="B72" s="90">
        <v>16720166</v>
      </c>
      <c r="C72" s="53"/>
      <c r="D72" s="54"/>
      <c r="E72" s="65"/>
      <c r="F72" s="55"/>
      <c r="G72" s="53"/>
      <c r="H72" s="57"/>
      <c r="I72" s="56"/>
      <c r="J72" s="56"/>
      <c r="K72" s="67"/>
      <c r="L72" s="151">
        <v>72</v>
      </c>
      <c r="M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2" s="63"/>
      <c r="O72">
        <v>1</v>
      </c>
    </row>
    <row r="73" spans="1:15" ht="15.75" thickBot="1">
      <c r="A73" s="89">
        <v>16720304</v>
      </c>
      <c r="B73" s="90">
        <v>16720295</v>
      </c>
      <c r="C73" s="53"/>
      <c r="D73" s="54"/>
      <c r="E73" s="65"/>
      <c r="F73" s="55"/>
      <c r="G73" s="53"/>
      <c r="H73" s="57"/>
      <c r="I73" s="56"/>
      <c r="J73" s="56"/>
      <c r="K73" s="67"/>
      <c r="L73" s="151">
        <v>73</v>
      </c>
      <c r="M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3" s="63"/>
      <c r="O73">
        <v>1</v>
      </c>
    </row>
    <row r="74" spans="1:15" ht="15.75" thickBot="1">
      <c r="A74" s="91">
        <v>16720304</v>
      </c>
      <c r="B74" s="92">
        <v>16720382</v>
      </c>
      <c r="C74" s="53"/>
      <c r="D74" s="54"/>
      <c r="E74" s="65"/>
      <c r="F74" s="55"/>
      <c r="G74" s="53"/>
      <c r="H74" s="57"/>
      <c r="I74" s="56"/>
      <c r="J74" s="56"/>
      <c r="K74" s="67"/>
      <c r="L74" s="151">
        <v>74</v>
      </c>
      <c r="M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4" s="63"/>
      <c r="O74">
        <v>1</v>
      </c>
    </row>
    <row r="75" spans="1:15" ht="15.75" thickBot="1">
      <c r="A75" s="87">
        <v>16720445</v>
      </c>
      <c r="B75" s="88">
        <v>16720256</v>
      </c>
      <c r="C75" s="53"/>
      <c r="D75" s="54"/>
      <c r="E75" s="65"/>
      <c r="F75" s="55"/>
      <c r="G75" s="53"/>
      <c r="H75" s="57"/>
      <c r="I75" s="56"/>
      <c r="J75" s="56"/>
      <c r="K75" s="67"/>
      <c r="L75" s="151">
        <v>75</v>
      </c>
      <c r="M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5" s="63"/>
      <c r="O75">
        <v>1</v>
      </c>
    </row>
    <row r="76" spans="1:15" ht="15.75" thickBot="1">
      <c r="A76" s="89">
        <v>16720445</v>
      </c>
      <c r="B76" s="90">
        <v>16720289</v>
      </c>
      <c r="C76" s="53"/>
      <c r="D76" s="54"/>
      <c r="E76" s="65"/>
      <c r="F76" s="55"/>
      <c r="G76" s="53"/>
      <c r="H76" s="57"/>
      <c r="I76" s="56"/>
      <c r="J76" s="56"/>
      <c r="K76" s="67"/>
      <c r="L76" s="151">
        <v>76</v>
      </c>
      <c r="M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6" s="63"/>
      <c r="O76">
        <v>1</v>
      </c>
    </row>
    <row r="77" spans="1:15" ht="15.75" thickBot="1">
      <c r="A77" s="89">
        <v>16720445</v>
      </c>
      <c r="B77" s="90">
        <v>16720453</v>
      </c>
      <c r="C77" s="53"/>
      <c r="D77" s="54"/>
      <c r="E77" s="65"/>
      <c r="F77" s="55"/>
      <c r="G77" s="53"/>
      <c r="H77" s="57"/>
      <c r="I77" s="56"/>
      <c r="J77" s="56"/>
      <c r="K77" s="67"/>
      <c r="L77" s="151">
        <v>77</v>
      </c>
      <c r="M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7" s="63"/>
      <c r="O77">
        <v>1</v>
      </c>
    </row>
    <row r="78" spans="1:15" ht="15.75" thickBot="1">
      <c r="A78" s="91">
        <v>16720445</v>
      </c>
      <c r="B78" s="92">
        <v>16720185</v>
      </c>
      <c r="C78" s="53"/>
      <c r="D78" s="54"/>
      <c r="E78" s="65"/>
      <c r="F78" s="55"/>
      <c r="G78" s="53"/>
      <c r="H78" s="57"/>
      <c r="I78" s="56"/>
      <c r="J78" s="56"/>
      <c r="K78" s="67"/>
      <c r="L78" s="151">
        <v>78</v>
      </c>
      <c r="M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8" s="63"/>
      <c r="O78">
        <v>1</v>
      </c>
    </row>
    <row r="79" spans="1:15" ht="15.75" thickBot="1">
      <c r="A79" s="87">
        <v>16720280</v>
      </c>
      <c r="B79" s="88">
        <v>16720256</v>
      </c>
      <c r="C79" s="53"/>
      <c r="D79" s="54"/>
      <c r="E79" s="65"/>
      <c r="F79" s="55"/>
      <c r="G79" s="53"/>
      <c r="H79" s="57"/>
      <c r="I79" s="56"/>
      <c r="J79" s="56"/>
      <c r="K79" s="67"/>
      <c r="L79" s="151">
        <v>79</v>
      </c>
      <c r="M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9" s="63"/>
      <c r="O79">
        <v>1</v>
      </c>
    </row>
    <row r="80" spans="1:15" ht="15.75" thickBot="1">
      <c r="A80" s="89">
        <v>16720280</v>
      </c>
      <c r="B80" s="90">
        <v>16720423</v>
      </c>
      <c r="C80" s="53"/>
      <c r="D80" s="54"/>
      <c r="E80" s="65"/>
      <c r="F80" s="55"/>
      <c r="G80" s="53"/>
      <c r="H80" s="57"/>
      <c r="I80" s="56"/>
      <c r="J80" s="56"/>
      <c r="K80" s="67"/>
      <c r="L80" s="151">
        <v>80</v>
      </c>
      <c r="M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0" s="63"/>
      <c r="O80">
        <v>1</v>
      </c>
    </row>
    <row r="81" spans="1:15" ht="15.75" thickBot="1">
      <c r="A81" s="89">
        <v>16720280</v>
      </c>
      <c r="B81" s="90">
        <v>16720231</v>
      </c>
      <c r="C81" s="53"/>
      <c r="D81" s="54"/>
      <c r="E81" s="65"/>
      <c r="F81" s="55"/>
      <c r="G81" s="53"/>
      <c r="H81" s="57"/>
      <c r="I81" s="56"/>
      <c r="J81" s="56"/>
      <c r="K81" s="67"/>
      <c r="L81" s="151">
        <v>81</v>
      </c>
      <c r="M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1" s="63"/>
      <c r="O81">
        <v>1</v>
      </c>
    </row>
    <row r="82" spans="1:15" ht="15.75" thickBot="1">
      <c r="A82" s="89">
        <v>16720280</v>
      </c>
      <c r="B82" s="90">
        <v>16720304</v>
      </c>
      <c r="C82" s="53"/>
      <c r="D82" s="54"/>
      <c r="E82" s="65"/>
      <c r="F82" s="55"/>
      <c r="G82" s="53"/>
      <c r="H82" s="57"/>
      <c r="I82" s="56"/>
      <c r="J82" s="56"/>
      <c r="K82" s="67"/>
      <c r="L82" s="151">
        <v>82</v>
      </c>
      <c r="M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2" s="63"/>
      <c r="O82">
        <v>1</v>
      </c>
    </row>
    <row r="83" spans="1:15" ht="15.75" thickBot="1">
      <c r="A83" s="91">
        <v>16720280</v>
      </c>
      <c r="B83" s="92">
        <v>16720297</v>
      </c>
      <c r="C83" s="53"/>
      <c r="D83" s="54"/>
      <c r="E83" s="65"/>
      <c r="F83" s="55"/>
      <c r="G83" s="53"/>
      <c r="H83" s="57"/>
      <c r="I83" s="56"/>
      <c r="J83" s="56"/>
      <c r="K83" s="67"/>
      <c r="L83" s="151">
        <v>83</v>
      </c>
      <c r="M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3" s="63"/>
      <c r="O83">
        <v>1</v>
      </c>
    </row>
    <row r="84" spans="1:15" ht="15.75" thickBot="1">
      <c r="A84" s="87">
        <v>16720348</v>
      </c>
      <c r="B84" s="88">
        <v>16720207</v>
      </c>
      <c r="C84" s="53"/>
      <c r="D84" s="54"/>
      <c r="E84" s="65"/>
      <c r="F84" s="55"/>
      <c r="G84" s="53"/>
      <c r="H84" s="57"/>
      <c r="I84" s="56"/>
      <c r="J84" s="56"/>
      <c r="K84" s="67"/>
      <c r="L84" s="151">
        <v>84</v>
      </c>
      <c r="M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4" s="63"/>
      <c r="O84">
        <v>1</v>
      </c>
    </row>
    <row r="85" spans="1:15" ht="15.75" thickBot="1">
      <c r="A85" s="89">
        <v>16720348</v>
      </c>
      <c r="B85" s="90">
        <v>16720366</v>
      </c>
      <c r="C85" s="53"/>
      <c r="D85" s="54"/>
      <c r="E85" s="65"/>
      <c r="F85" s="55"/>
      <c r="G85" s="53"/>
      <c r="H85" s="57"/>
      <c r="I85" s="56"/>
      <c r="J85" s="56"/>
      <c r="K85" s="67"/>
      <c r="L85" s="151">
        <v>85</v>
      </c>
      <c r="M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5" s="63"/>
      <c r="O85">
        <v>1</v>
      </c>
    </row>
    <row r="86" spans="1:15" ht="15.75" thickBot="1">
      <c r="A86" s="91">
        <v>16720348</v>
      </c>
      <c r="B86" s="92">
        <v>16720331</v>
      </c>
      <c r="C86" s="53"/>
      <c r="D86" s="54"/>
      <c r="E86" s="65"/>
      <c r="F86" s="55"/>
      <c r="G86" s="53"/>
      <c r="H86" s="57"/>
      <c r="I86" s="56"/>
      <c r="J86" s="56"/>
      <c r="K86" s="67"/>
      <c r="L86" s="151">
        <v>86</v>
      </c>
      <c r="M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6" s="63"/>
      <c r="O86">
        <v>1</v>
      </c>
    </row>
    <row r="87" spans="1:15" ht="15.75" thickBot="1">
      <c r="A87" s="87">
        <v>16720222</v>
      </c>
      <c r="B87" s="88">
        <v>16720289</v>
      </c>
      <c r="C87" s="53"/>
      <c r="D87" s="54"/>
      <c r="E87" s="65"/>
      <c r="F87" s="55"/>
      <c r="G87" s="53"/>
      <c r="H87" s="57"/>
      <c r="I87" s="56"/>
      <c r="J87" s="56"/>
      <c r="K87" s="67"/>
      <c r="L87" s="151">
        <v>87</v>
      </c>
      <c r="M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7" s="63"/>
      <c r="O87">
        <v>1</v>
      </c>
    </row>
    <row r="88" spans="1:15" ht="15.75" thickBot="1">
      <c r="A88" s="89">
        <v>16720222</v>
      </c>
      <c r="B88" s="90">
        <v>16720256</v>
      </c>
      <c r="C88" s="53"/>
      <c r="D88" s="54"/>
      <c r="E88" s="65"/>
      <c r="F88" s="55"/>
      <c r="G88" s="53"/>
      <c r="H88" s="57"/>
      <c r="I88" s="56"/>
      <c r="J88" s="56"/>
      <c r="K88" s="67"/>
      <c r="L88" s="151">
        <v>88</v>
      </c>
      <c r="M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8" s="63"/>
      <c r="O88">
        <v>1</v>
      </c>
    </row>
    <row r="89" spans="1:15" ht="15.75" thickBot="1">
      <c r="A89" s="89">
        <v>16720222</v>
      </c>
      <c r="B89" s="90">
        <v>16720445</v>
      </c>
      <c r="C89" s="53"/>
      <c r="D89" s="54"/>
      <c r="E89" s="65"/>
      <c r="F89" s="55"/>
      <c r="G89" s="53"/>
      <c r="H89" s="57"/>
      <c r="I89" s="56"/>
      <c r="J89" s="56"/>
      <c r="K89" s="67"/>
      <c r="L89" s="151">
        <v>89</v>
      </c>
      <c r="M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9" s="63"/>
      <c r="O89">
        <v>1</v>
      </c>
    </row>
    <row r="90" spans="1:15" ht="15.75" thickBot="1">
      <c r="A90" s="89">
        <v>16720222</v>
      </c>
      <c r="B90" s="90">
        <v>16720403</v>
      </c>
      <c r="C90" s="53"/>
      <c r="D90" s="54"/>
      <c r="E90" s="65"/>
      <c r="F90" s="55"/>
      <c r="G90" s="53"/>
      <c r="H90" s="57"/>
      <c r="I90" s="56"/>
      <c r="J90" s="56"/>
      <c r="K90" s="67"/>
      <c r="L90" s="151">
        <v>90</v>
      </c>
      <c r="M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0" s="63"/>
      <c r="O90">
        <v>1</v>
      </c>
    </row>
    <row r="91" spans="1:15" ht="15.75" thickBot="1">
      <c r="A91" s="91">
        <v>16720222</v>
      </c>
      <c r="B91" s="92">
        <v>16720453</v>
      </c>
      <c r="C91" s="53"/>
      <c r="D91" s="54"/>
      <c r="E91" s="65"/>
      <c r="F91" s="55"/>
      <c r="G91" s="53"/>
      <c r="H91" s="57"/>
      <c r="I91" s="56"/>
      <c r="J91" s="56"/>
      <c r="K91" s="67"/>
      <c r="L91" s="151">
        <v>91</v>
      </c>
      <c r="M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1" s="63"/>
      <c r="O91">
        <v>1</v>
      </c>
    </row>
    <row r="92" spans="1:15" ht="15.75" thickBot="1">
      <c r="A92" s="87">
        <v>16720484</v>
      </c>
      <c r="B92" s="88">
        <v>16720385</v>
      </c>
      <c r="C92" s="53"/>
      <c r="D92" s="54"/>
      <c r="E92" s="65"/>
      <c r="F92" s="55"/>
      <c r="G92" s="53"/>
      <c r="H92" s="57"/>
      <c r="I92" s="56"/>
      <c r="J92" s="56"/>
      <c r="K92" s="67"/>
      <c r="L92" s="151">
        <v>92</v>
      </c>
      <c r="M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2" s="63"/>
      <c r="O92">
        <v>1</v>
      </c>
    </row>
    <row r="93" spans="1:15" ht="15.75" thickBot="1">
      <c r="A93" s="91">
        <v>16720484</v>
      </c>
      <c r="B93" s="92">
        <v>16720244</v>
      </c>
      <c r="C93" s="53"/>
      <c r="D93" s="54"/>
      <c r="E93" s="65"/>
      <c r="F93" s="55"/>
      <c r="G93" s="53"/>
      <c r="H93" s="57"/>
      <c r="I93" s="56"/>
      <c r="J93" s="56"/>
      <c r="K93" s="67"/>
      <c r="L93" s="151">
        <v>93</v>
      </c>
      <c r="M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3" s="63"/>
      <c r="O93">
        <v>1</v>
      </c>
    </row>
    <row r="94" spans="1:15" ht="15.75" thickBot="1">
      <c r="A94" s="87">
        <v>16720468</v>
      </c>
      <c r="B94" s="88">
        <v>16720310</v>
      </c>
      <c r="C94" s="53"/>
      <c r="D94" s="54"/>
      <c r="E94" s="65"/>
      <c r="F94" s="55"/>
      <c r="G94" s="53"/>
      <c r="H94" s="57"/>
      <c r="I94" s="56"/>
      <c r="J94" s="56"/>
      <c r="K94" s="67"/>
      <c r="L94" s="151">
        <v>94</v>
      </c>
      <c r="M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4" s="63"/>
      <c r="O94">
        <v>1</v>
      </c>
    </row>
    <row r="95" spans="1:15" ht="15.75" thickBot="1">
      <c r="A95" s="89">
        <v>16720468</v>
      </c>
      <c r="B95" s="90">
        <v>16720197</v>
      </c>
      <c r="C95" s="53"/>
      <c r="D95" s="54"/>
      <c r="E95" s="65"/>
      <c r="F95" s="55"/>
      <c r="G95" s="53"/>
      <c r="H95" s="57"/>
      <c r="I95" s="56"/>
      <c r="J95" s="56"/>
      <c r="K95" s="67"/>
      <c r="L95" s="151">
        <v>95</v>
      </c>
      <c r="M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5" s="63"/>
      <c r="O95">
        <v>1</v>
      </c>
    </row>
    <row r="96" spans="1:15" ht="15.75" thickBot="1">
      <c r="A96" s="89">
        <v>16720468</v>
      </c>
      <c r="B96" s="90">
        <v>16720276</v>
      </c>
      <c r="C96" s="53"/>
      <c r="D96" s="54"/>
      <c r="E96" s="65"/>
      <c r="F96" s="55"/>
      <c r="G96" s="53"/>
      <c r="H96" s="57"/>
      <c r="I96" s="56"/>
      <c r="J96" s="56"/>
      <c r="K96" s="67"/>
      <c r="L96" s="151">
        <v>96</v>
      </c>
      <c r="M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6" s="63"/>
      <c r="O96">
        <v>1</v>
      </c>
    </row>
    <row r="97" spans="1:15" ht="15.75" thickBot="1">
      <c r="A97" s="89">
        <v>16720468</v>
      </c>
      <c r="B97" s="90">
        <v>16720162</v>
      </c>
      <c r="C97" s="53"/>
      <c r="D97" s="54"/>
      <c r="E97" s="65"/>
      <c r="F97" s="55"/>
      <c r="G97" s="53"/>
      <c r="H97" s="57"/>
      <c r="I97" s="56"/>
      <c r="J97" s="56"/>
      <c r="K97" s="67"/>
      <c r="L97" s="151">
        <v>97</v>
      </c>
      <c r="M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7" s="63"/>
      <c r="O97">
        <v>1</v>
      </c>
    </row>
    <row r="98" spans="1:15" ht="15.75" thickBot="1">
      <c r="A98" s="91">
        <v>16720468</v>
      </c>
      <c r="B98" s="92">
        <v>16720366</v>
      </c>
      <c r="C98" s="53"/>
      <c r="D98" s="54"/>
      <c r="E98" s="65"/>
      <c r="F98" s="55"/>
      <c r="G98" s="53"/>
      <c r="H98" s="57"/>
      <c r="I98" s="56"/>
      <c r="J98" s="56"/>
      <c r="K98" s="67"/>
      <c r="L98" s="151">
        <v>98</v>
      </c>
      <c r="M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8" s="63"/>
      <c r="O98">
        <v>1</v>
      </c>
    </row>
    <row r="99" spans="1:15" ht="15.75" thickBot="1">
      <c r="A99" s="87">
        <v>16720322</v>
      </c>
      <c r="B99" s="88">
        <v>16720207</v>
      </c>
      <c r="C99" s="53"/>
      <c r="D99" s="54"/>
      <c r="E99" s="65"/>
      <c r="F99" s="55"/>
      <c r="G99" s="53"/>
      <c r="H99" s="57"/>
      <c r="I99" s="56"/>
      <c r="J99" s="56"/>
      <c r="K99" s="67"/>
      <c r="L99" s="151">
        <v>99</v>
      </c>
      <c r="M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9" s="63"/>
      <c r="O99">
        <v>1</v>
      </c>
    </row>
    <row r="100" spans="1:15" ht="15.75" thickBot="1">
      <c r="A100" s="89">
        <v>16720322</v>
      </c>
      <c r="B100" s="90">
        <v>16720304</v>
      </c>
      <c r="C100" s="53"/>
      <c r="D100" s="54"/>
      <c r="E100" s="65"/>
      <c r="F100" s="55"/>
      <c r="G100" s="53"/>
      <c r="H100" s="57"/>
      <c r="I100" s="56"/>
      <c r="J100" s="56"/>
      <c r="K100" s="67"/>
      <c r="L100" s="151">
        <v>100</v>
      </c>
      <c r="M1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0" s="63"/>
      <c r="O100">
        <v>1</v>
      </c>
    </row>
    <row r="101" spans="1:15" ht="15.75" thickBot="1">
      <c r="A101" s="89">
        <v>16720322</v>
      </c>
      <c r="B101" s="90">
        <v>16720316</v>
      </c>
      <c r="C101" s="53"/>
      <c r="D101" s="54"/>
      <c r="E101" s="65"/>
      <c r="F101" s="55"/>
      <c r="G101" s="53"/>
      <c r="H101" s="57"/>
      <c r="I101" s="56"/>
      <c r="J101" s="56"/>
      <c r="K101" s="67"/>
      <c r="L101" s="151">
        <v>101</v>
      </c>
      <c r="M1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1" s="63"/>
      <c r="O101">
        <v>1</v>
      </c>
    </row>
    <row r="102" spans="1:15" ht="15.75" thickBot="1">
      <c r="A102" s="91">
        <v>16720322</v>
      </c>
      <c r="B102" s="92">
        <v>16720310</v>
      </c>
      <c r="C102" s="53"/>
      <c r="D102" s="54"/>
      <c r="E102" s="65"/>
      <c r="F102" s="55"/>
      <c r="G102" s="53"/>
      <c r="H102" s="57"/>
      <c r="I102" s="56"/>
      <c r="J102" s="56"/>
      <c r="K102" s="67"/>
      <c r="L102" s="151">
        <v>102</v>
      </c>
      <c r="M1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2" s="63"/>
      <c r="O102">
        <v>1</v>
      </c>
    </row>
    <row r="103" spans="1:15" ht="15.75" thickBot="1">
      <c r="A103" s="87">
        <v>16720174</v>
      </c>
      <c r="B103" s="88">
        <v>16720444</v>
      </c>
      <c r="C103" s="53"/>
      <c r="D103" s="54"/>
      <c r="E103" s="65"/>
      <c r="F103" s="55"/>
      <c r="G103" s="53"/>
      <c r="H103" s="57"/>
      <c r="I103" s="56"/>
      <c r="J103" s="56"/>
      <c r="K103" s="67"/>
      <c r="L103" s="151">
        <v>103</v>
      </c>
      <c r="M1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3" s="63"/>
      <c r="O103">
        <v>1</v>
      </c>
    </row>
    <row r="104" spans="1:15" ht="15.75" thickBot="1">
      <c r="A104" s="89">
        <v>16720174</v>
      </c>
      <c r="B104" s="90">
        <v>16720309</v>
      </c>
      <c r="C104" s="53"/>
      <c r="D104" s="54"/>
      <c r="E104" s="65"/>
      <c r="F104" s="55"/>
      <c r="G104" s="53"/>
      <c r="H104" s="57"/>
      <c r="I104" s="56"/>
      <c r="J104" s="56"/>
      <c r="K104" s="67"/>
      <c r="L104" s="151">
        <v>104</v>
      </c>
      <c r="M1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4" s="63"/>
      <c r="O104">
        <v>1</v>
      </c>
    </row>
    <row r="105" spans="1:15" ht="15.75" thickBot="1">
      <c r="A105" s="91">
        <v>16720174</v>
      </c>
      <c r="B105" s="92">
        <v>16720183</v>
      </c>
      <c r="C105" s="53"/>
      <c r="D105" s="54"/>
      <c r="E105" s="65"/>
      <c r="F105" s="55"/>
      <c r="G105" s="53"/>
      <c r="H105" s="57"/>
      <c r="I105" s="56"/>
      <c r="J105" s="56"/>
      <c r="K105" s="67"/>
      <c r="L105" s="151">
        <v>105</v>
      </c>
      <c r="M1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5" s="63"/>
      <c r="O105">
        <v>1</v>
      </c>
    </row>
    <row r="106" spans="1:15" ht="15.75" thickBot="1">
      <c r="A106" s="87">
        <v>16720452</v>
      </c>
      <c r="B106" s="88">
        <v>16720296</v>
      </c>
      <c r="C106" s="53"/>
      <c r="D106" s="54"/>
      <c r="E106" s="65"/>
      <c r="F106" s="55"/>
      <c r="G106" s="53"/>
      <c r="H106" s="57"/>
      <c r="I106" s="56"/>
      <c r="J106" s="56"/>
      <c r="K106" s="67"/>
      <c r="L106" s="151">
        <v>106</v>
      </c>
      <c r="M1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6" s="63"/>
      <c r="O106">
        <v>1</v>
      </c>
    </row>
    <row r="107" spans="1:15" ht="15.75" thickBot="1">
      <c r="A107" s="89">
        <v>16720452</v>
      </c>
      <c r="B107" s="90">
        <v>16720338</v>
      </c>
      <c r="C107" s="53"/>
      <c r="D107" s="54"/>
      <c r="E107" s="65"/>
      <c r="F107" s="55"/>
      <c r="G107" s="53"/>
      <c r="H107" s="57"/>
      <c r="I107" s="56"/>
      <c r="J107" s="56"/>
      <c r="K107" s="67"/>
      <c r="L107" s="151">
        <v>107</v>
      </c>
      <c r="M1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7" s="63"/>
      <c r="O107">
        <v>1</v>
      </c>
    </row>
    <row r="108" spans="1:15" ht="15.75" thickBot="1">
      <c r="A108" s="89">
        <v>16720452</v>
      </c>
      <c r="B108" s="90">
        <v>16720231</v>
      </c>
      <c r="C108" s="53"/>
      <c r="D108" s="54"/>
      <c r="E108" s="65"/>
      <c r="F108" s="55"/>
      <c r="G108" s="53"/>
      <c r="H108" s="57"/>
      <c r="I108" s="56"/>
      <c r="J108" s="56"/>
      <c r="K108" s="67"/>
      <c r="L108" s="151">
        <v>108</v>
      </c>
      <c r="M1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8" s="63"/>
      <c r="O108">
        <v>1</v>
      </c>
    </row>
    <row r="109" spans="1:15" ht="15.75" thickBot="1">
      <c r="A109" s="91">
        <v>16720452</v>
      </c>
      <c r="B109" s="92">
        <v>16720489</v>
      </c>
      <c r="C109" s="53"/>
      <c r="D109" s="54"/>
      <c r="E109" s="65"/>
      <c r="F109" s="55"/>
      <c r="G109" s="53"/>
      <c r="H109" s="57"/>
      <c r="I109" s="56"/>
      <c r="J109" s="56"/>
      <c r="K109" s="67"/>
      <c r="L109" s="151">
        <v>109</v>
      </c>
      <c r="M1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9" s="63"/>
      <c r="O109">
        <v>1</v>
      </c>
    </row>
    <row r="110" spans="1:15" ht="15.75" thickBot="1">
      <c r="A110" s="87">
        <v>16720281</v>
      </c>
      <c r="B110" s="88">
        <v>16720231</v>
      </c>
      <c r="C110" s="53"/>
      <c r="D110" s="54"/>
      <c r="E110" s="65"/>
      <c r="F110" s="55"/>
      <c r="G110" s="53"/>
      <c r="H110" s="57"/>
      <c r="I110" s="56"/>
      <c r="J110" s="56"/>
      <c r="K110" s="67"/>
      <c r="L110" s="151">
        <v>110</v>
      </c>
      <c r="M1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0" s="63"/>
      <c r="O110">
        <v>1</v>
      </c>
    </row>
    <row r="111" spans="1:15" ht="15.75" thickBot="1">
      <c r="A111" s="89">
        <v>16720281</v>
      </c>
      <c r="B111" s="90">
        <v>16720356</v>
      </c>
      <c r="C111" s="53"/>
      <c r="D111" s="54"/>
      <c r="E111" s="65"/>
      <c r="F111" s="55"/>
      <c r="G111" s="53"/>
      <c r="H111" s="57"/>
      <c r="I111" s="56"/>
      <c r="J111" s="56"/>
      <c r="K111" s="67"/>
      <c r="L111" s="151">
        <v>111</v>
      </c>
      <c r="M1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1" s="63"/>
      <c r="O111">
        <v>1</v>
      </c>
    </row>
    <row r="112" spans="1:15" ht="15.75" thickBot="1">
      <c r="A112" s="89">
        <v>16720281</v>
      </c>
      <c r="B112" s="90">
        <v>16720154</v>
      </c>
      <c r="C112" s="53"/>
      <c r="D112" s="54"/>
      <c r="E112" s="65"/>
      <c r="F112" s="55"/>
      <c r="G112" s="53"/>
      <c r="H112" s="57"/>
      <c r="I112" s="56"/>
      <c r="J112" s="56"/>
      <c r="K112" s="67"/>
      <c r="L112" s="151">
        <v>112</v>
      </c>
      <c r="M1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2" s="63"/>
      <c r="O112">
        <v>1</v>
      </c>
    </row>
    <row r="113" spans="1:15" ht="15.75" thickBot="1">
      <c r="A113" s="89">
        <v>16720281</v>
      </c>
      <c r="B113" s="90">
        <v>16720297</v>
      </c>
      <c r="C113" s="53"/>
      <c r="D113" s="54"/>
      <c r="E113" s="65"/>
      <c r="F113" s="55"/>
      <c r="G113" s="53"/>
      <c r="H113" s="57"/>
      <c r="I113" s="56"/>
      <c r="J113" s="56"/>
      <c r="K113" s="67"/>
      <c r="L113" s="151">
        <v>113</v>
      </c>
      <c r="M1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3" s="63"/>
      <c r="O113">
        <v>1</v>
      </c>
    </row>
    <row r="114" spans="1:15" ht="15.75" thickBot="1">
      <c r="A114" s="91">
        <v>16720281</v>
      </c>
      <c r="B114" s="92">
        <v>16720423</v>
      </c>
      <c r="C114" s="53"/>
      <c r="D114" s="54"/>
      <c r="E114" s="65"/>
      <c r="F114" s="55"/>
      <c r="G114" s="53"/>
      <c r="H114" s="57"/>
      <c r="I114" s="56"/>
      <c r="J114" s="56"/>
      <c r="K114" s="67"/>
      <c r="L114" s="151">
        <v>114</v>
      </c>
      <c r="M1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4" s="63"/>
      <c r="O114">
        <v>1</v>
      </c>
    </row>
    <row r="115" spans="1:15" ht="15.75" thickBot="1">
      <c r="A115" s="87">
        <v>16720403</v>
      </c>
      <c r="B115" s="88">
        <v>16720271</v>
      </c>
      <c r="C115" s="53"/>
      <c r="D115" s="54"/>
      <c r="E115" s="65"/>
      <c r="F115" s="55"/>
      <c r="G115" s="53"/>
      <c r="H115" s="57"/>
      <c r="I115" s="56"/>
      <c r="J115" s="56"/>
      <c r="K115" s="67"/>
      <c r="L115" s="151">
        <v>115</v>
      </c>
      <c r="M1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5" s="63"/>
      <c r="O115">
        <v>1</v>
      </c>
    </row>
    <row r="116" spans="1:15" ht="15.75" thickBot="1">
      <c r="A116" s="89">
        <v>16720403</v>
      </c>
      <c r="B116" s="90">
        <v>16720304</v>
      </c>
      <c r="C116" s="53"/>
      <c r="D116" s="54"/>
      <c r="E116" s="65"/>
      <c r="F116" s="55"/>
      <c r="G116" s="53"/>
      <c r="H116" s="57"/>
      <c r="I116" s="56"/>
      <c r="J116" s="56"/>
      <c r="K116" s="67"/>
      <c r="L116" s="151">
        <v>116</v>
      </c>
      <c r="M1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6" s="63"/>
      <c r="O116">
        <v>1</v>
      </c>
    </row>
    <row r="117" spans="1:15" ht="15.75" thickBot="1">
      <c r="A117" s="89">
        <v>16720403</v>
      </c>
      <c r="B117" s="90">
        <v>16720427</v>
      </c>
      <c r="C117" s="53"/>
      <c r="D117" s="54"/>
      <c r="E117" s="65"/>
      <c r="F117" s="55"/>
      <c r="G117" s="53"/>
      <c r="H117" s="57"/>
      <c r="I117" s="56"/>
      <c r="J117" s="56"/>
      <c r="K117" s="67"/>
      <c r="L117" s="151">
        <v>117</v>
      </c>
      <c r="M1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7" s="63"/>
      <c r="O117">
        <v>1</v>
      </c>
    </row>
    <row r="118" spans="1:15" ht="15.75" thickBot="1">
      <c r="A118" s="89">
        <v>16720403</v>
      </c>
      <c r="B118" s="90">
        <v>16720475</v>
      </c>
      <c r="C118" s="53"/>
      <c r="D118" s="54"/>
      <c r="E118" s="65"/>
      <c r="F118" s="55"/>
      <c r="G118" s="53"/>
      <c r="H118" s="57"/>
      <c r="I118" s="56"/>
      <c r="J118" s="56"/>
      <c r="K118" s="67"/>
      <c r="L118" s="151">
        <v>118</v>
      </c>
      <c r="M1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8" s="63"/>
      <c r="O118">
        <v>1</v>
      </c>
    </row>
    <row r="119" spans="1:15" ht="15.75" thickBot="1">
      <c r="A119" s="91">
        <v>16720403</v>
      </c>
      <c r="B119" s="92">
        <v>16720239</v>
      </c>
      <c r="C119" s="53"/>
      <c r="D119" s="54"/>
      <c r="E119" s="65"/>
      <c r="F119" s="55"/>
      <c r="G119" s="53"/>
      <c r="H119" s="57"/>
      <c r="I119" s="56"/>
      <c r="J119" s="56"/>
      <c r="K119" s="67"/>
      <c r="L119" s="151">
        <v>119</v>
      </c>
      <c r="M1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9" s="63"/>
      <c r="O119">
        <v>1</v>
      </c>
    </row>
    <row r="120" spans="1:15" ht="15.75" thickBot="1">
      <c r="A120" s="87">
        <v>16720289</v>
      </c>
      <c r="B120" s="88">
        <v>16720222</v>
      </c>
      <c r="C120" s="53"/>
      <c r="D120" s="54"/>
      <c r="E120" s="65"/>
      <c r="F120" s="55"/>
      <c r="G120" s="53"/>
      <c r="H120" s="57"/>
      <c r="I120" s="56"/>
      <c r="J120" s="56"/>
      <c r="K120" s="67"/>
      <c r="L120" s="151">
        <v>120</v>
      </c>
      <c r="M1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0" s="63"/>
      <c r="O120">
        <v>1</v>
      </c>
    </row>
    <row r="121" spans="1:15" ht="15.75" thickBot="1">
      <c r="A121" s="89">
        <v>16720289</v>
      </c>
      <c r="B121" s="90">
        <v>16720445</v>
      </c>
      <c r="C121" s="53"/>
      <c r="D121" s="54"/>
      <c r="E121" s="65"/>
      <c r="F121" s="55"/>
      <c r="G121" s="53"/>
      <c r="H121" s="57"/>
      <c r="I121" s="56"/>
      <c r="J121" s="56"/>
      <c r="K121" s="67"/>
      <c r="L121" s="151">
        <v>121</v>
      </c>
      <c r="M1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1" s="63"/>
      <c r="O121">
        <v>1</v>
      </c>
    </row>
    <row r="122" spans="1:15" ht="15.75" thickBot="1">
      <c r="A122" s="89">
        <v>16720289</v>
      </c>
      <c r="B122" s="90">
        <v>16720453</v>
      </c>
      <c r="C122" s="53"/>
      <c r="D122" s="54"/>
      <c r="E122" s="65"/>
      <c r="F122" s="55"/>
      <c r="G122" s="53"/>
      <c r="H122" s="57"/>
      <c r="I122" s="56"/>
      <c r="J122" s="56"/>
      <c r="K122" s="67"/>
      <c r="L122" s="151">
        <v>122</v>
      </c>
      <c r="M1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2" s="63"/>
      <c r="O122">
        <v>1</v>
      </c>
    </row>
    <row r="123" spans="1:15" ht="15.75" thickBot="1">
      <c r="A123" s="91">
        <v>16720289</v>
      </c>
      <c r="B123" s="92">
        <v>16720256</v>
      </c>
      <c r="C123" s="53"/>
      <c r="D123" s="54"/>
      <c r="E123" s="65"/>
      <c r="F123" s="55"/>
      <c r="G123" s="53"/>
      <c r="H123" s="57"/>
      <c r="I123" s="56"/>
      <c r="J123" s="56"/>
      <c r="K123" s="67"/>
      <c r="L123" s="151">
        <v>123</v>
      </c>
      <c r="M1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3" s="63"/>
      <c r="O123">
        <v>1</v>
      </c>
    </row>
    <row r="124" spans="1:15" ht="15.75" thickBot="1">
      <c r="A124" s="87">
        <v>16720453</v>
      </c>
      <c r="B124" s="88">
        <v>16720256</v>
      </c>
      <c r="C124" s="53"/>
      <c r="D124" s="54"/>
      <c r="E124" s="65"/>
      <c r="F124" s="55"/>
      <c r="G124" s="53"/>
      <c r="H124" s="57"/>
      <c r="I124" s="56"/>
      <c r="J124" s="56"/>
      <c r="K124" s="67"/>
      <c r="L124" s="151">
        <v>124</v>
      </c>
      <c r="M1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4" s="63"/>
      <c r="O124">
        <v>1</v>
      </c>
    </row>
    <row r="125" spans="1:15" ht="15.75" thickBot="1">
      <c r="A125" s="89">
        <v>16720453</v>
      </c>
      <c r="B125" s="90">
        <v>16720431</v>
      </c>
      <c r="C125" s="53"/>
      <c r="D125" s="54"/>
      <c r="E125" s="65"/>
      <c r="F125" s="55"/>
      <c r="G125" s="53"/>
      <c r="H125" s="57"/>
      <c r="I125" s="56"/>
      <c r="J125" s="56"/>
      <c r="K125" s="67"/>
      <c r="L125" s="151">
        <v>125</v>
      </c>
      <c r="M1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5" s="63"/>
      <c r="O125">
        <v>1</v>
      </c>
    </row>
    <row r="126" spans="1:15" ht="15.75" thickBot="1">
      <c r="A126" s="89">
        <v>16720453</v>
      </c>
      <c r="B126" s="90">
        <v>16720445</v>
      </c>
      <c r="C126" s="53"/>
      <c r="D126" s="54"/>
      <c r="E126" s="65"/>
      <c r="F126" s="55"/>
      <c r="G126" s="53"/>
      <c r="H126" s="57"/>
      <c r="I126" s="56"/>
      <c r="J126" s="56"/>
      <c r="K126" s="67"/>
      <c r="L126" s="151">
        <v>126</v>
      </c>
      <c r="M1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6" s="63"/>
      <c r="O126">
        <v>1</v>
      </c>
    </row>
    <row r="127" spans="1:15" ht="15.75" thickBot="1">
      <c r="A127" s="91">
        <v>16720453</v>
      </c>
      <c r="B127" s="92">
        <v>16720185</v>
      </c>
      <c r="C127" s="53"/>
      <c r="D127" s="54"/>
      <c r="E127" s="65"/>
      <c r="F127" s="55"/>
      <c r="G127" s="53"/>
      <c r="H127" s="57"/>
      <c r="I127" s="56"/>
      <c r="J127" s="56"/>
      <c r="K127" s="67"/>
      <c r="L127" s="151">
        <v>127</v>
      </c>
      <c r="M1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7" s="63"/>
      <c r="O127">
        <v>1</v>
      </c>
    </row>
    <row r="128" spans="1:15" ht="15.75" thickBot="1">
      <c r="A128" s="87">
        <v>16720239</v>
      </c>
      <c r="B128" s="88">
        <v>16720491</v>
      </c>
      <c r="C128" s="53"/>
      <c r="D128" s="54"/>
      <c r="E128" s="65"/>
      <c r="F128" s="55"/>
      <c r="G128" s="53"/>
      <c r="H128" s="57"/>
      <c r="I128" s="56"/>
      <c r="J128" s="56"/>
      <c r="K128" s="67"/>
      <c r="L128" s="151">
        <v>128</v>
      </c>
      <c r="M1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8" s="63"/>
      <c r="O128">
        <v>1</v>
      </c>
    </row>
    <row r="129" spans="1:15" ht="15.75" thickBot="1">
      <c r="A129" s="89">
        <v>16720239</v>
      </c>
      <c r="B129" s="90">
        <v>16720403</v>
      </c>
      <c r="C129" s="53"/>
      <c r="D129" s="54"/>
      <c r="E129" s="65"/>
      <c r="F129" s="55"/>
      <c r="G129" s="53"/>
      <c r="H129" s="57"/>
      <c r="I129" s="56"/>
      <c r="J129" s="56"/>
      <c r="K129" s="67"/>
      <c r="L129" s="151">
        <v>129</v>
      </c>
      <c r="M1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9" s="63"/>
      <c r="O129">
        <v>1</v>
      </c>
    </row>
    <row r="130" spans="1:15" ht="15.75" thickBot="1">
      <c r="A130" s="91">
        <v>16720239</v>
      </c>
      <c r="B130" s="92">
        <v>16720168</v>
      </c>
      <c r="C130" s="53"/>
      <c r="D130" s="54"/>
      <c r="E130" s="65"/>
      <c r="F130" s="55"/>
      <c r="G130" s="53"/>
      <c r="H130" s="57"/>
      <c r="I130" s="56"/>
      <c r="J130" s="56"/>
      <c r="K130" s="67"/>
      <c r="L130" s="151">
        <v>130</v>
      </c>
      <c r="M1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0" s="63"/>
      <c r="O130">
        <v>1</v>
      </c>
    </row>
    <row r="131" spans="1:15" ht="15.75" thickBot="1">
      <c r="A131" s="87">
        <v>16720396</v>
      </c>
      <c r="B131" s="88">
        <v>16720318</v>
      </c>
      <c r="C131" s="53"/>
      <c r="D131" s="54"/>
      <c r="E131" s="65"/>
      <c r="F131" s="55"/>
      <c r="G131" s="53"/>
      <c r="H131" s="57"/>
      <c r="I131" s="56"/>
      <c r="J131" s="56"/>
      <c r="K131" s="67"/>
      <c r="L131" s="151">
        <v>131</v>
      </c>
      <c r="M1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1" s="63"/>
      <c r="O131">
        <v>1</v>
      </c>
    </row>
    <row r="132" spans="1:15" ht="15.75" thickBot="1">
      <c r="A132" s="89">
        <v>16720396</v>
      </c>
      <c r="B132" s="90">
        <v>16720284</v>
      </c>
      <c r="C132" s="53"/>
      <c r="D132" s="54"/>
      <c r="E132" s="65"/>
      <c r="F132" s="55"/>
      <c r="G132" s="53"/>
      <c r="H132" s="57"/>
      <c r="I132" s="56"/>
      <c r="J132" s="56"/>
      <c r="K132" s="67"/>
      <c r="L132" s="151">
        <v>132</v>
      </c>
      <c r="M1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2" s="63"/>
      <c r="O132">
        <v>1</v>
      </c>
    </row>
    <row r="133" spans="1:15" ht="15.75" thickBot="1">
      <c r="A133" s="91">
        <v>16720396</v>
      </c>
      <c r="B133" s="92">
        <v>16720359</v>
      </c>
      <c r="C133" s="53"/>
      <c r="D133" s="54"/>
      <c r="E133" s="65"/>
      <c r="F133" s="55"/>
      <c r="G133" s="53"/>
      <c r="H133" s="57"/>
      <c r="I133" s="56"/>
      <c r="J133" s="56"/>
      <c r="K133" s="67"/>
      <c r="L133" s="151">
        <v>133</v>
      </c>
      <c r="M1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3" s="63"/>
      <c r="O133">
        <v>1</v>
      </c>
    </row>
    <row r="134" spans="1:15" ht="15.75" thickBot="1">
      <c r="A134" s="93">
        <v>16720232</v>
      </c>
      <c r="B134" s="94">
        <v>16720354</v>
      </c>
      <c r="C134" s="53"/>
      <c r="D134" s="54"/>
      <c r="E134" s="65"/>
      <c r="F134" s="55"/>
      <c r="G134" s="53"/>
      <c r="H134" s="57"/>
      <c r="I134" s="56"/>
      <c r="J134" s="56"/>
      <c r="K134" s="67"/>
      <c r="L134" s="151">
        <v>134</v>
      </c>
      <c r="M1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4" s="63"/>
      <c r="O134">
        <v>1</v>
      </c>
    </row>
    <row r="135" spans="1:15" ht="15.75" thickBot="1">
      <c r="A135" s="87">
        <v>16720456</v>
      </c>
      <c r="B135" s="88">
        <v>16720443</v>
      </c>
      <c r="C135" s="53"/>
      <c r="D135" s="54"/>
      <c r="E135" s="65"/>
      <c r="F135" s="55"/>
      <c r="G135" s="53"/>
      <c r="H135" s="57"/>
      <c r="I135" s="56"/>
      <c r="J135" s="56"/>
      <c r="K135" s="67"/>
      <c r="L135" s="151">
        <v>135</v>
      </c>
      <c r="M1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5" s="63"/>
      <c r="O135">
        <v>1</v>
      </c>
    </row>
    <row r="136" spans="1:15" ht="15.75" thickBot="1">
      <c r="A136" s="89">
        <v>16720456</v>
      </c>
      <c r="B136" s="90">
        <v>16720246</v>
      </c>
      <c r="C136" s="53"/>
      <c r="D136" s="54"/>
      <c r="E136" s="65"/>
      <c r="F136" s="55"/>
      <c r="G136" s="53"/>
      <c r="H136" s="57"/>
      <c r="I136" s="56"/>
      <c r="J136" s="56"/>
      <c r="K136" s="67"/>
      <c r="L136" s="151">
        <v>136</v>
      </c>
      <c r="M1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6" s="63"/>
      <c r="O136">
        <v>1</v>
      </c>
    </row>
    <row r="137" spans="1:15" ht="15.75" thickBot="1">
      <c r="A137" s="89">
        <v>16720456</v>
      </c>
      <c r="B137" s="90">
        <v>16720331</v>
      </c>
      <c r="C137" s="53"/>
      <c r="D137" s="54"/>
      <c r="E137" s="65"/>
      <c r="F137" s="55"/>
      <c r="G137" s="53"/>
      <c r="H137" s="57"/>
      <c r="I137" s="56"/>
      <c r="J137" s="56"/>
      <c r="K137" s="67"/>
      <c r="L137" s="151">
        <v>137</v>
      </c>
      <c r="M1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7" s="63"/>
      <c r="O137">
        <v>1</v>
      </c>
    </row>
    <row r="138" spans="1:15" ht="15.75" thickBot="1">
      <c r="A138" s="91">
        <v>16720456</v>
      </c>
      <c r="B138" s="92">
        <v>16720167</v>
      </c>
      <c r="C138" s="53"/>
      <c r="D138" s="54"/>
      <c r="E138" s="65"/>
      <c r="F138" s="55"/>
      <c r="G138" s="53"/>
      <c r="H138" s="57"/>
      <c r="I138" s="56"/>
      <c r="J138" s="56"/>
      <c r="K138" s="67"/>
      <c r="L138" s="151">
        <v>138</v>
      </c>
      <c r="M1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8" s="63"/>
      <c r="O138">
        <v>1</v>
      </c>
    </row>
    <row r="139" spans="1:15" ht="15.75" thickBot="1">
      <c r="A139" s="87">
        <v>16720450</v>
      </c>
      <c r="B139" s="88">
        <v>16720256</v>
      </c>
      <c r="C139" s="53"/>
      <c r="D139" s="54"/>
      <c r="E139" s="65"/>
      <c r="F139" s="55"/>
      <c r="G139" s="53"/>
      <c r="H139" s="57"/>
      <c r="I139" s="56"/>
      <c r="J139" s="56"/>
      <c r="K139" s="67"/>
      <c r="L139" s="151">
        <v>139</v>
      </c>
      <c r="M1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9" s="63"/>
      <c r="O139">
        <v>1</v>
      </c>
    </row>
    <row r="140" spans="1:15" ht="15.75" thickBot="1">
      <c r="A140" s="89">
        <v>16720450</v>
      </c>
      <c r="B140" s="90">
        <v>16720321</v>
      </c>
      <c r="C140" s="53"/>
      <c r="D140" s="54"/>
      <c r="E140" s="65"/>
      <c r="F140" s="55"/>
      <c r="G140" s="53"/>
      <c r="H140" s="57"/>
      <c r="I140" s="56"/>
      <c r="J140" s="56"/>
      <c r="K140" s="67"/>
      <c r="L140" s="151">
        <v>140</v>
      </c>
      <c r="M1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0" s="63"/>
      <c r="O140">
        <v>1</v>
      </c>
    </row>
    <row r="141" spans="1:15" ht="15.75" thickBot="1">
      <c r="A141" s="89">
        <v>16720450</v>
      </c>
      <c r="B141" s="90">
        <v>16720366</v>
      </c>
      <c r="C141" s="53"/>
      <c r="D141" s="54"/>
      <c r="E141" s="65"/>
      <c r="F141" s="55"/>
      <c r="G141" s="53"/>
      <c r="H141" s="57"/>
      <c r="I141" s="56"/>
      <c r="J141" s="56"/>
      <c r="K141" s="67"/>
      <c r="L141" s="151">
        <v>141</v>
      </c>
      <c r="M1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1" s="63"/>
      <c r="O141">
        <v>1</v>
      </c>
    </row>
    <row r="142" spans="1:15" ht="15.75" thickBot="1">
      <c r="A142" s="89">
        <v>16720450</v>
      </c>
      <c r="B142" s="90">
        <v>16720219</v>
      </c>
      <c r="C142" s="53"/>
      <c r="D142" s="54"/>
      <c r="E142" s="65"/>
      <c r="F142" s="55"/>
      <c r="G142" s="53"/>
      <c r="H142" s="57"/>
      <c r="I142" s="56"/>
      <c r="J142" s="56"/>
      <c r="K142" s="67"/>
      <c r="L142" s="151">
        <v>142</v>
      </c>
      <c r="M1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2" s="63"/>
      <c r="O142">
        <v>1</v>
      </c>
    </row>
    <row r="143" spans="1:15" ht="15.75" thickBot="1">
      <c r="A143" s="91">
        <v>16720450</v>
      </c>
      <c r="B143" s="92">
        <v>16720283</v>
      </c>
      <c r="C143" s="53"/>
      <c r="D143" s="54"/>
      <c r="E143" s="65"/>
      <c r="F143" s="55"/>
      <c r="G143" s="53"/>
      <c r="H143" s="57"/>
      <c r="I143" s="56"/>
      <c r="J143" s="56"/>
      <c r="K143" s="67"/>
      <c r="L143" s="151">
        <v>143</v>
      </c>
      <c r="M1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3" s="63"/>
      <c r="O143">
        <v>1</v>
      </c>
    </row>
    <row r="144" spans="1:15" ht="15.75" thickBot="1">
      <c r="A144" s="87">
        <v>16720491</v>
      </c>
      <c r="B144" s="88">
        <v>16720239</v>
      </c>
      <c r="C144" s="53"/>
      <c r="D144" s="54"/>
      <c r="E144" s="65"/>
      <c r="F144" s="55"/>
      <c r="G144" s="53"/>
      <c r="H144" s="57"/>
      <c r="I144" s="56"/>
      <c r="J144" s="56"/>
      <c r="K144" s="67"/>
      <c r="L144" s="151">
        <v>144</v>
      </c>
      <c r="M1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4" s="63"/>
      <c r="O144">
        <v>1</v>
      </c>
    </row>
    <row r="145" spans="1:15" ht="15.75" thickBot="1">
      <c r="A145" s="91">
        <v>16720491</v>
      </c>
      <c r="B145" s="92">
        <v>16720403</v>
      </c>
      <c r="C145" s="53"/>
      <c r="D145" s="54"/>
      <c r="E145" s="65"/>
      <c r="F145" s="55"/>
      <c r="G145" s="53"/>
      <c r="H145" s="57"/>
      <c r="I145" s="56"/>
      <c r="J145" s="56"/>
      <c r="K145" s="67"/>
      <c r="L145" s="151">
        <v>145</v>
      </c>
      <c r="M1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5" s="63"/>
      <c r="O145">
        <v>1</v>
      </c>
    </row>
    <row r="146" spans="1:15" ht="15.75" thickBot="1">
      <c r="A146" s="87">
        <v>16720436</v>
      </c>
      <c r="B146" s="88">
        <v>16720430</v>
      </c>
      <c r="C146" s="53"/>
      <c r="D146" s="54"/>
      <c r="E146" s="65"/>
      <c r="F146" s="55"/>
      <c r="G146" s="53"/>
      <c r="H146" s="57"/>
      <c r="I146" s="56"/>
      <c r="J146" s="56"/>
      <c r="K146" s="67"/>
      <c r="L146" s="151">
        <v>146</v>
      </c>
      <c r="M1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6" s="63"/>
      <c r="O146">
        <v>1</v>
      </c>
    </row>
    <row r="147" spans="1:15" ht="15.75" thickBot="1">
      <c r="A147" s="89">
        <v>16720436</v>
      </c>
      <c r="B147" s="90">
        <v>16720406</v>
      </c>
      <c r="C147" s="53"/>
      <c r="D147" s="54"/>
      <c r="E147" s="65"/>
      <c r="F147" s="55"/>
      <c r="G147" s="53"/>
      <c r="H147" s="57"/>
      <c r="I147" s="56"/>
      <c r="J147" s="56"/>
      <c r="K147" s="67"/>
      <c r="L147" s="151">
        <v>147</v>
      </c>
      <c r="M1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7" s="63"/>
      <c r="O147">
        <v>1</v>
      </c>
    </row>
    <row r="148" spans="1:15" ht="15.75" thickBot="1">
      <c r="A148" s="89">
        <v>16720436</v>
      </c>
      <c r="B148" s="90">
        <v>16720412</v>
      </c>
      <c r="C148" s="53"/>
      <c r="D148" s="54"/>
      <c r="E148" s="65"/>
      <c r="F148" s="55"/>
      <c r="G148" s="53"/>
      <c r="H148" s="57"/>
      <c r="I148" s="56"/>
      <c r="J148" s="56"/>
      <c r="K148" s="67"/>
      <c r="L148" s="151">
        <v>148</v>
      </c>
      <c r="M1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8" s="63"/>
      <c r="O148">
        <v>1</v>
      </c>
    </row>
    <row r="149" spans="1:15" ht="15.75" thickBot="1">
      <c r="A149" s="89">
        <v>16720436</v>
      </c>
      <c r="B149" s="90">
        <v>16720199</v>
      </c>
      <c r="C149" s="53"/>
      <c r="D149" s="54"/>
      <c r="E149" s="65"/>
      <c r="F149" s="55"/>
      <c r="G149" s="53"/>
      <c r="H149" s="57"/>
      <c r="I149" s="56"/>
      <c r="J149" s="56"/>
      <c r="K149" s="67"/>
      <c r="L149" s="151">
        <v>149</v>
      </c>
      <c r="M1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9" s="63"/>
      <c r="O149">
        <v>1</v>
      </c>
    </row>
    <row r="150" spans="1:15" ht="15.75" thickBot="1">
      <c r="A150" s="91">
        <v>16720436</v>
      </c>
      <c r="B150" s="92">
        <v>16720316</v>
      </c>
      <c r="C150" s="53"/>
      <c r="D150" s="54"/>
      <c r="E150" s="65"/>
      <c r="F150" s="55"/>
      <c r="G150" s="53"/>
      <c r="H150" s="57"/>
      <c r="I150" s="56"/>
      <c r="J150" s="56"/>
      <c r="K150" s="67"/>
      <c r="L150" s="151">
        <v>150</v>
      </c>
      <c r="M1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0" s="63"/>
      <c r="O150">
        <v>1</v>
      </c>
    </row>
    <row r="151" spans="1:15" ht="15.75" thickBot="1">
      <c r="A151" s="87">
        <v>16720197</v>
      </c>
      <c r="B151" s="88">
        <v>16720211</v>
      </c>
      <c r="C151" s="53"/>
      <c r="D151" s="54"/>
      <c r="E151" s="65"/>
      <c r="F151" s="55"/>
      <c r="G151" s="53"/>
      <c r="H151" s="57"/>
      <c r="I151" s="56"/>
      <c r="J151" s="56"/>
      <c r="K151" s="67"/>
      <c r="L151" s="151">
        <v>151</v>
      </c>
      <c r="M1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1" s="63"/>
      <c r="O151">
        <v>1</v>
      </c>
    </row>
    <row r="152" spans="1:15" ht="15.75" thickBot="1">
      <c r="A152" s="89">
        <v>16720197</v>
      </c>
      <c r="B152" s="90">
        <v>16720475</v>
      </c>
      <c r="C152" s="53"/>
      <c r="D152" s="54"/>
      <c r="E152" s="65"/>
      <c r="F152" s="55"/>
      <c r="G152" s="53"/>
      <c r="H152" s="57"/>
      <c r="I152" s="56"/>
      <c r="J152" s="56"/>
      <c r="K152" s="67"/>
      <c r="L152" s="151">
        <v>152</v>
      </c>
      <c r="M1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2" s="63"/>
      <c r="O152">
        <v>1</v>
      </c>
    </row>
    <row r="153" spans="1:15" ht="15.75" thickBot="1">
      <c r="A153" s="89">
        <v>16720197</v>
      </c>
      <c r="B153" s="90">
        <v>16720422</v>
      </c>
      <c r="C153" s="53"/>
      <c r="D153" s="54"/>
      <c r="E153" s="65"/>
      <c r="F153" s="55"/>
      <c r="G153" s="53"/>
      <c r="H153" s="57"/>
      <c r="I153" s="56"/>
      <c r="J153" s="56"/>
      <c r="K153" s="67"/>
      <c r="L153" s="151">
        <v>153</v>
      </c>
      <c r="M1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3" s="63"/>
      <c r="O153">
        <v>1</v>
      </c>
    </row>
    <row r="154" spans="1:15" ht="15.75" thickBot="1">
      <c r="A154" s="91">
        <v>16720197</v>
      </c>
      <c r="B154" s="92">
        <v>16720323</v>
      </c>
      <c r="C154" s="53"/>
      <c r="D154" s="54"/>
      <c r="E154" s="65"/>
      <c r="F154" s="55"/>
      <c r="G154" s="53"/>
      <c r="H154" s="57"/>
      <c r="I154" s="56"/>
      <c r="J154" s="56"/>
      <c r="K154" s="67"/>
      <c r="L154" s="151">
        <v>154</v>
      </c>
      <c r="M1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4" s="63"/>
      <c r="O154">
        <v>1</v>
      </c>
    </row>
    <row r="155" spans="1:15" ht="15.75" thickBot="1">
      <c r="A155" s="87">
        <v>16720338</v>
      </c>
      <c r="B155" s="88">
        <v>16720476</v>
      </c>
      <c r="C155" s="53"/>
      <c r="D155" s="54"/>
      <c r="E155" s="65"/>
      <c r="F155" s="55"/>
      <c r="G155" s="53"/>
      <c r="H155" s="57"/>
      <c r="I155" s="56"/>
      <c r="J155" s="56"/>
      <c r="K155" s="67"/>
      <c r="L155" s="151">
        <v>155</v>
      </c>
      <c r="M1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5" s="63"/>
      <c r="O155">
        <v>1</v>
      </c>
    </row>
    <row r="156" spans="1:15" ht="15.75" thickBot="1">
      <c r="A156" s="89">
        <v>16720338</v>
      </c>
      <c r="B156" s="90">
        <v>16720356</v>
      </c>
      <c r="C156" s="53"/>
      <c r="D156" s="54"/>
      <c r="E156" s="65"/>
      <c r="F156" s="55"/>
      <c r="G156" s="53"/>
      <c r="H156" s="57"/>
      <c r="I156" s="56"/>
      <c r="J156" s="56"/>
      <c r="K156" s="67"/>
      <c r="L156" s="151">
        <v>156</v>
      </c>
      <c r="M1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6" s="63"/>
      <c r="O156">
        <v>1</v>
      </c>
    </row>
    <row r="157" spans="1:15" ht="15.75" thickBot="1">
      <c r="A157" s="89">
        <v>16720338</v>
      </c>
      <c r="B157" s="90">
        <v>16720452</v>
      </c>
      <c r="C157" s="53"/>
      <c r="D157" s="54"/>
      <c r="E157" s="65"/>
      <c r="F157" s="55"/>
      <c r="G157" s="53"/>
      <c r="H157" s="57"/>
      <c r="I157" s="56"/>
      <c r="J157" s="56"/>
      <c r="K157" s="67"/>
      <c r="L157" s="151">
        <v>157</v>
      </c>
      <c r="M1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7" s="63"/>
      <c r="O157">
        <v>1</v>
      </c>
    </row>
    <row r="158" spans="1:15" ht="15.75" thickBot="1">
      <c r="A158" s="91">
        <v>16720338</v>
      </c>
      <c r="B158" s="92">
        <v>16720296</v>
      </c>
      <c r="C158" s="53"/>
      <c r="D158" s="54"/>
      <c r="E158" s="65"/>
      <c r="F158" s="55"/>
      <c r="G158" s="53"/>
      <c r="H158" s="57"/>
      <c r="I158" s="56"/>
      <c r="J158" s="56"/>
      <c r="K158" s="67"/>
      <c r="L158" s="151">
        <v>158</v>
      </c>
      <c r="M1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8" s="63"/>
      <c r="O158">
        <v>1</v>
      </c>
    </row>
    <row r="159" spans="1:15" ht="15.75" thickBot="1">
      <c r="A159" s="95">
        <v>16720331</v>
      </c>
      <c r="B159" s="96">
        <v>16720246</v>
      </c>
      <c r="C159" s="53"/>
      <c r="D159" s="54"/>
      <c r="E159" s="65"/>
      <c r="F159" s="55"/>
      <c r="G159" s="53"/>
      <c r="H159" s="57"/>
      <c r="I159" s="56"/>
      <c r="J159" s="56"/>
      <c r="K159" s="67"/>
      <c r="L159" s="151">
        <v>159</v>
      </c>
      <c r="M1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9" s="63"/>
      <c r="O159">
        <v>1</v>
      </c>
    </row>
    <row r="160" spans="1:15" ht="15.75" thickBot="1">
      <c r="A160" s="97">
        <v>16720331</v>
      </c>
      <c r="B160" s="98">
        <v>16720278</v>
      </c>
      <c r="C160" s="53"/>
      <c r="D160" s="54"/>
      <c r="E160" s="65"/>
      <c r="F160" s="55"/>
      <c r="G160" s="53"/>
      <c r="H160" s="57"/>
      <c r="I160" s="56"/>
      <c r="J160" s="56"/>
      <c r="K160" s="67"/>
      <c r="L160" s="151">
        <v>160</v>
      </c>
      <c r="M1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0" s="63"/>
      <c r="O160">
        <v>1</v>
      </c>
    </row>
    <row r="161" spans="1:15" ht="15.75" thickBot="1">
      <c r="A161" s="97">
        <v>16720331</v>
      </c>
      <c r="B161" s="98">
        <v>16720348</v>
      </c>
      <c r="C161" s="53"/>
      <c r="D161" s="54"/>
      <c r="E161" s="65"/>
      <c r="F161" s="55"/>
      <c r="G161" s="53"/>
      <c r="H161" s="57"/>
      <c r="I161" s="56"/>
      <c r="J161" s="56"/>
      <c r="K161" s="67"/>
      <c r="L161" s="151">
        <v>161</v>
      </c>
      <c r="M1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1" s="63"/>
      <c r="O161">
        <v>1</v>
      </c>
    </row>
    <row r="162" spans="1:15" ht="15.75" thickBot="1">
      <c r="A162" s="97">
        <v>16720331</v>
      </c>
      <c r="B162" s="98">
        <v>16720343</v>
      </c>
      <c r="C162" s="53"/>
      <c r="D162" s="54"/>
      <c r="E162" s="65"/>
      <c r="F162" s="55"/>
      <c r="G162" s="53"/>
      <c r="H162" s="57"/>
      <c r="I162" s="56"/>
      <c r="J162" s="56"/>
      <c r="K162" s="67"/>
      <c r="L162" s="151">
        <v>162</v>
      </c>
      <c r="M1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2" s="63"/>
      <c r="O162">
        <v>1</v>
      </c>
    </row>
    <row r="163" spans="1:15" ht="15.75" thickBot="1">
      <c r="A163" s="99">
        <v>16720331</v>
      </c>
      <c r="B163" s="100">
        <v>16720207</v>
      </c>
      <c r="C163" s="53"/>
      <c r="D163" s="54"/>
      <c r="E163" s="65"/>
      <c r="F163" s="55"/>
      <c r="G163" s="53"/>
      <c r="H163" s="57"/>
      <c r="I163" s="56"/>
      <c r="J163" s="56"/>
      <c r="K163" s="67"/>
      <c r="L163" s="151">
        <v>163</v>
      </c>
      <c r="M1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3" s="63"/>
      <c r="O163">
        <v>1</v>
      </c>
    </row>
    <row r="164" spans="1:15" ht="15.75" thickBot="1">
      <c r="A164" s="101">
        <v>16720371</v>
      </c>
      <c r="B164" s="102">
        <v>16720276</v>
      </c>
      <c r="C164" s="53"/>
      <c r="D164" s="54"/>
      <c r="E164" s="65"/>
      <c r="F164" s="55"/>
      <c r="G164" s="53"/>
      <c r="H164" s="57"/>
      <c r="I164" s="56"/>
      <c r="J164" s="56"/>
      <c r="K164" s="67"/>
      <c r="L164" s="151">
        <v>164</v>
      </c>
      <c r="M1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4" s="63"/>
      <c r="O164">
        <v>1</v>
      </c>
    </row>
    <row r="165" spans="1:15" ht="15.75" thickBot="1">
      <c r="A165" s="101">
        <v>16720395</v>
      </c>
      <c r="B165" s="102">
        <v>16720245</v>
      </c>
      <c r="C165" s="53"/>
      <c r="D165" s="54"/>
      <c r="E165" s="65"/>
      <c r="F165" s="55"/>
      <c r="G165" s="53"/>
      <c r="H165" s="57"/>
      <c r="I165" s="56"/>
      <c r="J165" s="56"/>
      <c r="K165" s="67"/>
      <c r="L165" s="151">
        <v>165</v>
      </c>
      <c r="M1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5" s="63"/>
      <c r="O165">
        <v>1</v>
      </c>
    </row>
    <row r="166" spans="1:15" ht="15.75" thickBot="1">
      <c r="A166" s="95">
        <v>16720168</v>
      </c>
      <c r="B166" s="96">
        <v>16720403</v>
      </c>
      <c r="C166" s="53"/>
      <c r="D166" s="54"/>
      <c r="E166" s="65"/>
      <c r="F166" s="55"/>
      <c r="G166" s="53"/>
      <c r="H166" s="57"/>
      <c r="I166" s="56"/>
      <c r="J166" s="56"/>
      <c r="K166" s="67"/>
      <c r="L166" s="151">
        <v>166</v>
      </c>
      <c r="M1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6" s="63"/>
      <c r="O166">
        <v>1</v>
      </c>
    </row>
    <row r="167" spans="1:15" ht="15.75" thickBot="1">
      <c r="A167" s="97">
        <v>16720168</v>
      </c>
      <c r="B167" s="98">
        <v>16720491</v>
      </c>
      <c r="C167" s="53"/>
      <c r="D167" s="54"/>
      <c r="E167" s="65"/>
      <c r="F167" s="55"/>
      <c r="G167" s="53"/>
      <c r="H167" s="57"/>
      <c r="I167" s="56"/>
      <c r="J167" s="56"/>
      <c r="K167" s="67"/>
      <c r="L167" s="151">
        <v>167</v>
      </c>
      <c r="M1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7" s="63"/>
      <c r="O167">
        <v>1</v>
      </c>
    </row>
    <row r="168" spans="1:15" ht="15.75" thickBot="1">
      <c r="A168" s="97">
        <v>16720168</v>
      </c>
      <c r="B168" s="98">
        <v>16720239</v>
      </c>
      <c r="C168" s="53"/>
      <c r="D168" s="54"/>
      <c r="E168" s="65"/>
      <c r="F168" s="55"/>
      <c r="G168" s="53"/>
      <c r="H168" s="57"/>
      <c r="I168" s="56"/>
      <c r="J168" s="56"/>
      <c r="K168" s="67"/>
      <c r="L168" s="151">
        <v>168</v>
      </c>
      <c r="M1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8" s="63"/>
      <c r="O168">
        <v>1</v>
      </c>
    </row>
    <row r="169" spans="1:15" ht="15.75" thickBot="1">
      <c r="A169" s="97">
        <v>16720168</v>
      </c>
      <c r="B169" s="98">
        <v>16720158</v>
      </c>
      <c r="C169" s="53"/>
      <c r="D169" s="54"/>
      <c r="E169" s="65"/>
      <c r="F169" s="55"/>
      <c r="G169" s="53"/>
      <c r="H169" s="57"/>
      <c r="I169" s="56"/>
      <c r="J169" s="56"/>
      <c r="K169" s="67"/>
      <c r="L169" s="151">
        <v>169</v>
      </c>
      <c r="M1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9" s="63"/>
      <c r="O169">
        <v>1</v>
      </c>
    </row>
    <row r="170" spans="1:15" ht="15.75" thickBot="1">
      <c r="A170" s="99">
        <v>16720168</v>
      </c>
      <c r="B170" s="100">
        <v>16720427</v>
      </c>
      <c r="C170" s="53"/>
      <c r="D170" s="54"/>
      <c r="E170" s="65"/>
      <c r="F170" s="55"/>
      <c r="G170" s="53"/>
      <c r="H170" s="57"/>
      <c r="I170" s="56"/>
      <c r="J170" s="56"/>
      <c r="K170" s="67"/>
      <c r="L170" s="151">
        <v>170</v>
      </c>
      <c r="M1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0" s="63"/>
      <c r="O170">
        <v>1</v>
      </c>
    </row>
    <row r="171" spans="1:15" ht="15.75" thickBot="1">
      <c r="A171" s="95">
        <v>16720315</v>
      </c>
      <c r="B171" s="96">
        <v>16720354</v>
      </c>
      <c r="C171" s="53"/>
      <c r="D171" s="54"/>
      <c r="E171" s="65"/>
      <c r="F171" s="55"/>
      <c r="G171" s="53"/>
      <c r="H171" s="57"/>
      <c r="I171" s="56"/>
      <c r="J171" s="56"/>
      <c r="K171" s="67"/>
      <c r="L171" s="151">
        <v>171</v>
      </c>
      <c r="M1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1" s="63"/>
      <c r="O171">
        <v>1</v>
      </c>
    </row>
    <row r="172" spans="1:15" ht="15.75" thickBot="1">
      <c r="A172" s="97">
        <v>16720315</v>
      </c>
      <c r="B172" s="98">
        <v>16720385</v>
      </c>
      <c r="C172" s="53"/>
      <c r="D172" s="54"/>
      <c r="E172" s="65"/>
      <c r="F172" s="55"/>
      <c r="G172" s="53"/>
      <c r="H172" s="57"/>
      <c r="I172" s="56"/>
      <c r="J172" s="56"/>
      <c r="K172" s="67"/>
      <c r="L172" s="151">
        <v>172</v>
      </c>
      <c r="M1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2" s="63"/>
      <c r="O172">
        <v>1</v>
      </c>
    </row>
    <row r="173" spans="1:15" ht="15.75" thickBot="1">
      <c r="A173" s="99">
        <v>16720315</v>
      </c>
      <c r="B173" s="100">
        <v>16720249</v>
      </c>
      <c r="C173" s="53"/>
      <c r="D173" s="54"/>
      <c r="E173" s="65"/>
      <c r="F173" s="55"/>
      <c r="G173" s="53"/>
      <c r="H173" s="57"/>
      <c r="I173" s="56"/>
      <c r="J173" s="56"/>
      <c r="K173" s="67"/>
      <c r="L173" s="151">
        <v>173</v>
      </c>
      <c r="M1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3" s="63"/>
      <c r="O173">
        <v>1</v>
      </c>
    </row>
    <row r="174" spans="1:15" ht="15.75" thickBot="1">
      <c r="A174" s="95">
        <v>16720345</v>
      </c>
      <c r="B174" s="96">
        <v>16720453</v>
      </c>
      <c r="C174" s="53"/>
      <c r="D174" s="54"/>
      <c r="E174" s="65"/>
      <c r="F174" s="55"/>
      <c r="G174" s="53"/>
      <c r="H174" s="57"/>
      <c r="I174" s="56"/>
      <c r="J174" s="56"/>
      <c r="K174" s="67"/>
      <c r="L174" s="151">
        <v>174</v>
      </c>
      <c r="M1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4" s="63"/>
      <c r="O174">
        <v>1</v>
      </c>
    </row>
    <row r="175" spans="1:15" ht="15.75" thickBot="1">
      <c r="A175" s="97">
        <v>16720345</v>
      </c>
      <c r="B175" s="98">
        <v>16720445</v>
      </c>
      <c r="C175" s="53"/>
      <c r="D175" s="54"/>
      <c r="E175" s="65"/>
      <c r="F175" s="55"/>
      <c r="G175" s="53"/>
      <c r="H175" s="57"/>
      <c r="I175" s="56"/>
      <c r="J175" s="56"/>
      <c r="K175" s="67"/>
      <c r="L175" s="151">
        <v>175</v>
      </c>
      <c r="M1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5" s="63"/>
      <c r="O175">
        <v>1</v>
      </c>
    </row>
    <row r="176" spans="1:15" ht="15.75" thickBot="1">
      <c r="A176" s="97">
        <v>16720345</v>
      </c>
      <c r="B176" s="98">
        <v>16720219</v>
      </c>
      <c r="C176" s="53"/>
      <c r="D176" s="54"/>
      <c r="E176" s="65"/>
      <c r="F176" s="55"/>
      <c r="G176" s="53"/>
      <c r="H176" s="57"/>
      <c r="I176" s="56"/>
      <c r="J176" s="56"/>
      <c r="K176" s="67"/>
      <c r="L176" s="151">
        <v>176</v>
      </c>
      <c r="M1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6" s="63"/>
      <c r="O176">
        <v>1</v>
      </c>
    </row>
    <row r="177" spans="1:15" ht="15.75" thickBot="1">
      <c r="A177" s="97">
        <v>16720345</v>
      </c>
      <c r="B177" s="98">
        <v>16720267</v>
      </c>
      <c r="C177" s="53"/>
      <c r="D177" s="54"/>
      <c r="E177" s="65"/>
      <c r="F177" s="55"/>
      <c r="G177" s="53"/>
      <c r="H177" s="57"/>
      <c r="I177" s="56"/>
      <c r="J177" s="56"/>
      <c r="K177" s="67"/>
      <c r="L177" s="151">
        <v>177</v>
      </c>
      <c r="M1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7" s="63"/>
      <c r="O177">
        <v>1</v>
      </c>
    </row>
    <row r="178" spans="1:15" ht="15.75" thickBot="1">
      <c r="A178" s="99">
        <v>16720345</v>
      </c>
      <c r="B178" s="100">
        <v>16720276</v>
      </c>
      <c r="C178" s="53"/>
      <c r="D178" s="54"/>
      <c r="E178" s="65"/>
      <c r="F178" s="55"/>
      <c r="G178" s="53"/>
      <c r="H178" s="57"/>
      <c r="I178" s="56"/>
      <c r="J178" s="56"/>
      <c r="K178" s="67"/>
      <c r="L178" s="151">
        <v>178</v>
      </c>
      <c r="M1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8" s="63"/>
      <c r="O178">
        <v>1</v>
      </c>
    </row>
    <row r="179" spans="1:15" ht="15.75" thickBot="1">
      <c r="A179" s="95">
        <v>16720444</v>
      </c>
      <c r="B179" s="96">
        <v>16720174</v>
      </c>
      <c r="C179" s="53"/>
      <c r="D179" s="54"/>
      <c r="E179" s="65"/>
      <c r="F179" s="55"/>
      <c r="G179" s="53"/>
      <c r="H179" s="57"/>
      <c r="I179" s="56"/>
      <c r="J179" s="56"/>
      <c r="K179" s="67"/>
      <c r="L179" s="151">
        <v>179</v>
      </c>
      <c r="M1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9" s="63"/>
      <c r="O179">
        <v>1</v>
      </c>
    </row>
    <row r="180" spans="1:15" ht="15.75" thickBot="1">
      <c r="A180" s="97">
        <v>16720444</v>
      </c>
      <c r="B180" s="98">
        <v>16720431</v>
      </c>
      <c r="C180" s="53"/>
      <c r="D180" s="54"/>
      <c r="E180" s="65"/>
      <c r="F180" s="55"/>
      <c r="G180" s="53"/>
      <c r="H180" s="57"/>
      <c r="I180" s="56"/>
      <c r="J180" s="56"/>
      <c r="K180" s="67"/>
      <c r="L180" s="151">
        <v>180</v>
      </c>
      <c r="M1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0" s="63"/>
      <c r="O180">
        <v>1</v>
      </c>
    </row>
    <row r="181" spans="1:15" ht="15.75" thickBot="1">
      <c r="A181" s="99">
        <v>16720444</v>
      </c>
      <c r="B181" s="100">
        <v>16720256</v>
      </c>
      <c r="C181" s="53"/>
      <c r="D181" s="54"/>
      <c r="E181" s="65"/>
      <c r="F181" s="55"/>
      <c r="G181" s="53"/>
      <c r="H181" s="57"/>
      <c r="I181" s="56"/>
      <c r="J181" s="56"/>
      <c r="K181" s="67"/>
      <c r="L181" s="151">
        <v>181</v>
      </c>
      <c r="M1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1" s="63"/>
      <c r="O181">
        <v>1</v>
      </c>
    </row>
    <row r="182" spans="1:15" ht="15.75" thickBot="1">
      <c r="A182" s="95">
        <v>16720276</v>
      </c>
      <c r="B182" s="96">
        <v>16720282</v>
      </c>
      <c r="C182" s="53"/>
      <c r="D182" s="54"/>
      <c r="E182" s="65"/>
      <c r="F182" s="55"/>
      <c r="G182" s="53"/>
      <c r="H182" s="57"/>
      <c r="I182" s="56"/>
      <c r="J182" s="56"/>
      <c r="K182" s="67"/>
      <c r="L182" s="151">
        <v>182</v>
      </c>
      <c r="M1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2" s="63"/>
      <c r="O182">
        <v>1</v>
      </c>
    </row>
    <row r="183" spans="1:15" ht="15.75" thickBot="1">
      <c r="A183" s="97">
        <v>16720276</v>
      </c>
      <c r="B183" s="98">
        <v>16720345</v>
      </c>
      <c r="C183" s="53"/>
      <c r="D183" s="54"/>
      <c r="E183" s="65"/>
      <c r="F183" s="55"/>
      <c r="G183" s="53"/>
      <c r="H183" s="57"/>
      <c r="I183" s="56"/>
      <c r="J183" s="56"/>
      <c r="K183" s="67"/>
      <c r="L183" s="151">
        <v>183</v>
      </c>
      <c r="M1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3" s="63"/>
      <c r="O183">
        <v>1</v>
      </c>
    </row>
    <row r="184" spans="1:15" ht="15.75" thickBot="1">
      <c r="A184" s="99">
        <v>16720276</v>
      </c>
      <c r="B184" s="100">
        <v>16720371</v>
      </c>
      <c r="C184" s="53"/>
      <c r="D184" s="54"/>
      <c r="E184" s="65"/>
      <c r="F184" s="55"/>
      <c r="G184" s="53"/>
      <c r="H184" s="57"/>
      <c r="I184" s="56"/>
      <c r="J184" s="56"/>
      <c r="K184" s="67"/>
      <c r="L184" s="151">
        <v>184</v>
      </c>
      <c r="M1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4" s="63"/>
      <c r="O184">
        <v>1</v>
      </c>
    </row>
    <row r="185" spans="1:15" ht="15.75" thickBot="1">
      <c r="A185" s="95">
        <v>16720485</v>
      </c>
      <c r="B185" s="96">
        <v>16720170</v>
      </c>
      <c r="C185" s="53"/>
      <c r="D185" s="54"/>
      <c r="E185" s="65"/>
      <c r="F185" s="55"/>
      <c r="G185" s="53"/>
      <c r="H185" s="57"/>
      <c r="I185" s="56"/>
      <c r="J185" s="56"/>
      <c r="K185" s="67"/>
      <c r="L185" s="151">
        <v>185</v>
      </c>
      <c r="M1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5" s="63"/>
      <c r="O185">
        <v>1</v>
      </c>
    </row>
    <row r="186" spans="1:15" ht="15.75" thickBot="1">
      <c r="A186" s="97">
        <v>16720485</v>
      </c>
      <c r="B186" s="98">
        <v>16720420</v>
      </c>
      <c r="C186" s="53"/>
      <c r="D186" s="54"/>
      <c r="E186" s="65"/>
      <c r="F186" s="55"/>
      <c r="G186" s="53"/>
      <c r="H186" s="57"/>
      <c r="I186" s="56"/>
      <c r="J186" s="56"/>
      <c r="K186" s="67"/>
      <c r="L186" s="151">
        <v>186</v>
      </c>
      <c r="M1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6" s="63"/>
      <c r="O186">
        <v>1</v>
      </c>
    </row>
    <row r="187" spans="1:15" ht="15.75" thickBot="1">
      <c r="A187" s="99">
        <v>16720485</v>
      </c>
      <c r="B187" s="100">
        <v>16720267</v>
      </c>
      <c r="C187" s="53"/>
      <c r="D187" s="54"/>
      <c r="E187" s="65"/>
      <c r="F187" s="55"/>
      <c r="G187" s="53"/>
      <c r="H187" s="57"/>
      <c r="I187" s="56"/>
      <c r="J187" s="56"/>
      <c r="K187" s="67"/>
      <c r="L187" s="151">
        <v>187</v>
      </c>
      <c r="M1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7" s="63"/>
      <c r="O187">
        <v>1</v>
      </c>
    </row>
    <row r="188" spans="1:15" ht="15.75" thickBot="1">
      <c r="A188" s="95">
        <v>16720458</v>
      </c>
      <c r="B188" s="96">
        <v>16720284</v>
      </c>
      <c r="C188" s="53"/>
      <c r="D188" s="54"/>
      <c r="E188" s="65"/>
      <c r="F188" s="55"/>
      <c r="G188" s="53"/>
      <c r="H188" s="57"/>
      <c r="I188" s="56"/>
      <c r="J188" s="56"/>
      <c r="K188" s="67"/>
      <c r="L188" s="151">
        <v>188</v>
      </c>
      <c r="M1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8" s="63"/>
      <c r="O188">
        <v>1</v>
      </c>
    </row>
    <row r="189" spans="1:15" ht="15.75" thickBot="1">
      <c r="A189" s="97">
        <v>16720458</v>
      </c>
      <c r="B189" s="98">
        <v>16720200</v>
      </c>
      <c r="C189" s="53"/>
      <c r="D189" s="54"/>
      <c r="E189" s="65"/>
      <c r="F189" s="55"/>
      <c r="G189" s="53"/>
      <c r="H189" s="57"/>
      <c r="I189" s="56"/>
      <c r="J189" s="56"/>
      <c r="K189" s="67"/>
      <c r="L189" s="151">
        <v>189</v>
      </c>
      <c r="M1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9" s="63"/>
      <c r="O189">
        <v>1</v>
      </c>
    </row>
    <row r="190" spans="1:15" ht="15.75" thickBot="1">
      <c r="A190" s="97">
        <v>16720458</v>
      </c>
      <c r="B190" s="98">
        <v>16720318</v>
      </c>
      <c r="C190" s="53"/>
      <c r="D190" s="54"/>
      <c r="E190" s="65"/>
      <c r="F190" s="55"/>
      <c r="G190" s="53"/>
      <c r="H190" s="57"/>
      <c r="I190" s="56"/>
      <c r="J190" s="56"/>
      <c r="K190" s="67"/>
      <c r="L190" s="151">
        <v>190</v>
      </c>
      <c r="M1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0" s="63"/>
      <c r="O190">
        <v>1</v>
      </c>
    </row>
    <row r="191" spans="1:15" ht="15.75" thickBot="1">
      <c r="A191" s="99">
        <v>16720458</v>
      </c>
      <c r="B191" s="100">
        <v>16720446</v>
      </c>
      <c r="C191" s="53"/>
      <c r="D191" s="54"/>
      <c r="E191" s="65"/>
      <c r="F191" s="55"/>
      <c r="G191" s="53"/>
      <c r="H191" s="57"/>
      <c r="I191" s="56"/>
      <c r="J191" s="56"/>
      <c r="K191" s="67"/>
      <c r="L191" s="151">
        <v>191</v>
      </c>
      <c r="M1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1" s="63"/>
      <c r="O191">
        <v>1</v>
      </c>
    </row>
    <row r="192" spans="1:15" ht="15.75" thickBot="1">
      <c r="A192" s="95">
        <v>16720472</v>
      </c>
      <c r="B192" s="96">
        <v>16720406</v>
      </c>
      <c r="C192" s="53"/>
      <c r="D192" s="54"/>
      <c r="E192" s="65"/>
      <c r="F192" s="55"/>
      <c r="G192" s="53"/>
      <c r="H192" s="57"/>
      <c r="I192" s="56"/>
      <c r="J192" s="56"/>
      <c r="K192" s="67"/>
      <c r="L192" s="151">
        <v>192</v>
      </c>
      <c r="M1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2" s="63"/>
      <c r="O192">
        <v>1</v>
      </c>
    </row>
    <row r="193" spans="1:15" ht="15.75" thickBot="1">
      <c r="A193" s="99">
        <v>16720472</v>
      </c>
      <c r="B193" s="100">
        <v>16720232</v>
      </c>
      <c r="C193" s="53"/>
      <c r="D193" s="54"/>
      <c r="E193" s="65"/>
      <c r="F193" s="55"/>
      <c r="G193" s="53"/>
      <c r="H193" s="57"/>
      <c r="I193" s="56"/>
      <c r="J193" s="56"/>
      <c r="K193" s="67"/>
      <c r="L193" s="151">
        <v>193</v>
      </c>
      <c r="M1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3" s="63"/>
      <c r="O193">
        <v>1</v>
      </c>
    </row>
    <row r="194" spans="1:15" ht="15.75" thickBot="1">
      <c r="A194" s="95">
        <v>16720476</v>
      </c>
      <c r="B194" s="96">
        <v>16720338</v>
      </c>
      <c r="C194" s="53"/>
      <c r="D194" s="54"/>
      <c r="E194" s="65"/>
      <c r="F194" s="55"/>
      <c r="G194" s="53"/>
      <c r="H194" s="57"/>
      <c r="I194" s="56"/>
      <c r="J194" s="56"/>
      <c r="K194" s="67"/>
      <c r="L194" s="151">
        <v>194</v>
      </c>
      <c r="M1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4" s="63"/>
      <c r="O194">
        <v>1</v>
      </c>
    </row>
    <row r="195" spans="1:15" ht="15.75" thickBot="1">
      <c r="A195" s="99">
        <v>16720476</v>
      </c>
      <c r="B195" s="100">
        <v>16720382</v>
      </c>
      <c r="C195" s="53"/>
      <c r="D195" s="54"/>
      <c r="E195" s="65"/>
      <c r="F195" s="55"/>
      <c r="G195" s="53"/>
      <c r="H195" s="57"/>
      <c r="I195" s="56"/>
      <c r="J195" s="56"/>
      <c r="K195" s="67"/>
      <c r="L195" s="151">
        <v>195</v>
      </c>
      <c r="M1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5" s="63"/>
      <c r="O195">
        <v>1</v>
      </c>
    </row>
    <row r="196" spans="1:15" ht="15.75" thickBot="1">
      <c r="A196" s="95">
        <v>16720265</v>
      </c>
      <c r="B196" s="96">
        <v>16720475</v>
      </c>
      <c r="C196" s="53"/>
      <c r="D196" s="54"/>
      <c r="E196" s="65"/>
      <c r="F196" s="55"/>
      <c r="G196" s="53"/>
      <c r="H196" s="57"/>
      <c r="I196" s="56"/>
      <c r="J196" s="56"/>
      <c r="K196" s="67"/>
      <c r="L196" s="151">
        <v>196</v>
      </c>
      <c r="M1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6" s="63"/>
      <c r="O196">
        <v>1</v>
      </c>
    </row>
    <row r="197" spans="1:15" ht="15.75" thickBot="1">
      <c r="A197" s="97">
        <v>16720265</v>
      </c>
      <c r="B197" s="98">
        <v>16720448</v>
      </c>
      <c r="C197" s="53"/>
      <c r="D197" s="54"/>
      <c r="E197" s="65"/>
      <c r="F197" s="55"/>
      <c r="G197" s="53"/>
      <c r="H197" s="57"/>
      <c r="I197" s="56"/>
      <c r="J197" s="56"/>
      <c r="K197" s="67"/>
      <c r="L197" s="151">
        <v>197</v>
      </c>
      <c r="M1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7" s="63"/>
      <c r="O197">
        <v>1</v>
      </c>
    </row>
    <row r="198" spans="1:15" ht="15.75" thickBot="1">
      <c r="A198" s="97">
        <v>16720265</v>
      </c>
      <c r="B198" s="98">
        <v>16720276</v>
      </c>
      <c r="C198" s="53"/>
      <c r="D198" s="54"/>
      <c r="E198" s="65"/>
      <c r="F198" s="55"/>
      <c r="G198" s="53"/>
      <c r="H198" s="57"/>
      <c r="I198" s="56"/>
      <c r="J198" s="56"/>
      <c r="K198" s="67"/>
      <c r="L198" s="151">
        <v>198</v>
      </c>
      <c r="M1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8" s="63"/>
      <c r="O198">
        <v>1</v>
      </c>
    </row>
    <row r="199" spans="1:15" ht="15.75" thickBot="1">
      <c r="A199" s="99">
        <v>16720265</v>
      </c>
      <c r="B199" s="100">
        <v>16720211</v>
      </c>
      <c r="C199" s="53"/>
      <c r="D199" s="54"/>
      <c r="E199" s="65"/>
      <c r="F199" s="55"/>
      <c r="G199" s="53"/>
      <c r="H199" s="57"/>
      <c r="I199" s="56"/>
      <c r="J199" s="56"/>
      <c r="K199" s="67"/>
      <c r="L199" s="151">
        <v>199</v>
      </c>
      <c r="M1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9" s="63"/>
      <c r="O199">
        <v>1</v>
      </c>
    </row>
    <row r="200" spans="1:15" ht="15.75" thickBot="1">
      <c r="A200" s="95">
        <v>16720339</v>
      </c>
      <c r="B200" s="96">
        <v>16720207</v>
      </c>
      <c r="C200" s="53"/>
      <c r="D200" s="54"/>
      <c r="E200" s="65"/>
      <c r="F200" s="55"/>
      <c r="G200" s="53"/>
      <c r="H200" s="57"/>
      <c r="I200" s="56"/>
      <c r="J200" s="56"/>
      <c r="K200" s="67"/>
      <c r="L200" s="151">
        <v>200</v>
      </c>
      <c r="M2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0" s="63"/>
      <c r="O200">
        <v>1</v>
      </c>
    </row>
    <row r="201" spans="1:15" ht="15.75" thickBot="1">
      <c r="A201" s="97">
        <v>16720339</v>
      </c>
      <c r="B201" s="98">
        <v>16720471</v>
      </c>
      <c r="C201" s="53"/>
      <c r="D201" s="54"/>
      <c r="E201" s="65"/>
      <c r="F201" s="55"/>
      <c r="G201" s="53"/>
      <c r="H201" s="57"/>
      <c r="I201" s="56"/>
      <c r="J201" s="56"/>
      <c r="K201" s="67"/>
      <c r="L201" s="151">
        <v>201</v>
      </c>
      <c r="M2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1" s="63"/>
      <c r="O201">
        <v>1</v>
      </c>
    </row>
    <row r="202" spans="1:15" ht="15.75" thickBot="1">
      <c r="A202" s="99">
        <v>16720339</v>
      </c>
      <c r="B202" s="100">
        <v>16720199</v>
      </c>
      <c r="C202" s="53"/>
      <c r="D202" s="54"/>
      <c r="E202" s="65"/>
      <c r="F202" s="55"/>
      <c r="G202" s="53"/>
      <c r="H202" s="57"/>
      <c r="I202" s="56"/>
      <c r="J202" s="56"/>
      <c r="K202" s="67"/>
      <c r="L202" s="151">
        <v>202</v>
      </c>
      <c r="M2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2" s="63"/>
      <c r="O202">
        <v>1</v>
      </c>
    </row>
    <row r="203" spans="1:15" ht="15.75" thickBot="1">
      <c r="A203" s="101">
        <v>16720282</v>
      </c>
      <c r="B203" s="102">
        <v>16720276</v>
      </c>
      <c r="C203" s="53"/>
      <c r="D203" s="54"/>
      <c r="E203" s="65"/>
      <c r="F203" s="55"/>
      <c r="G203" s="53"/>
      <c r="H203" s="57"/>
      <c r="I203" s="56"/>
      <c r="J203" s="56"/>
      <c r="K203" s="67"/>
      <c r="L203" s="151">
        <v>203</v>
      </c>
      <c r="M2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3" s="63"/>
      <c r="O203">
        <v>1</v>
      </c>
    </row>
    <row r="204" spans="1:15" ht="15.75" thickBot="1">
      <c r="A204" s="95">
        <v>16720161</v>
      </c>
      <c r="B204" s="96">
        <v>16720370</v>
      </c>
      <c r="C204" s="53"/>
      <c r="D204" s="54"/>
      <c r="E204" s="65"/>
      <c r="F204" s="55"/>
      <c r="G204" s="53"/>
      <c r="H204" s="57"/>
      <c r="I204" s="56"/>
      <c r="J204" s="56"/>
      <c r="K204" s="67"/>
      <c r="L204" s="151">
        <v>204</v>
      </c>
      <c r="M2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4" s="63"/>
      <c r="O204">
        <v>1</v>
      </c>
    </row>
    <row r="205" spans="1:15" ht="15.75" thickBot="1">
      <c r="A205" s="99">
        <v>16720161</v>
      </c>
      <c r="B205" s="100">
        <v>16720155</v>
      </c>
      <c r="C205" s="53"/>
      <c r="D205" s="54"/>
      <c r="E205" s="65"/>
      <c r="F205" s="55"/>
      <c r="G205" s="53"/>
      <c r="H205" s="57"/>
      <c r="I205" s="56"/>
      <c r="J205" s="56"/>
      <c r="K205" s="67"/>
      <c r="L205" s="151">
        <v>205</v>
      </c>
      <c r="M2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5" s="63"/>
      <c r="O205">
        <v>1</v>
      </c>
    </row>
    <row r="206" spans="1:15" ht="15.75" thickBot="1">
      <c r="A206" s="101">
        <v>16720261</v>
      </c>
      <c r="B206" s="102">
        <v>16720242</v>
      </c>
      <c r="C206" s="53"/>
      <c r="D206" s="54"/>
      <c r="E206" s="65"/>
      <c r="F206" s="55"/>
      <c r="G206" s="53"/>
      <c r="H206" s="57"/>
      <c r="I206" s="56"/>
      <c r="J206" s="56"/>
      <c r="K206" s="67"/>
      <c r="L206" s="151">
        <v>206</v>
      </c>
      <c r="M2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6" s="63"/>
      <c r="O206">
        <v>1</v>
      </c>
    </row>
    <row r="207" spans="1:15" ht="15.75" thickBot="1">
      <c r="A207" s="95">
        <v>16720431</v>
      </c>
      <c r="B207" s="96">
        <v>16720256</v>
      </c>
      <c r="C207" s="53"/>
      <c r="D207" s="54"/>
      <c r="E207" s="65"/>
      <c r="F207" s="55"/>
      <c r="G207" s="53"/>
      <c r="H207" s="57"/>
      <c r="I207" s="56"/>
      <c r="J207" s="56"/>
      <c r="K207" s="67"/>
      <c r="L207" s="151">
        <v>207</v>
      </c>
      <c r="M2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7" s="63"/>
      <c r="O207">
        <v>1</v>
      </c>
    </row>
    <row r="208" spans="1:15" ht="15.75" thickBot="1">
      <c r="A208" s="97">
        <v>16720431</v>
      </c>
      <c r="B208" s="98">
        <v>16720444</v>
      </c>
      <c r="C208" s="53"/>
      <c r="D208" s="54"/>
      <c r="E208" s="65"/>
      <c r="F208" s="55"/>
      <c r="G208" s="53"/>
      <c r="H208" s="57"/>
      <c r="I208" s="56"/>
      <c r="J208" s="56"/>
      <c r="K208" s="67"/>
      <c r="L208" s="151">
        <v>208</v>
      </c>
      <c r="M2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8" s="63"/>
      <c r="O208">
        <v>1</v>
      </c>
    </row>
    <row r="209" spans="1:15" ht="15.75" thickBot="1">
      <c r="A209" s="97">
        <v>16720431</v>
      </c>
      <c r="B209" s="98">
        <v>16720445</v>
      </c>
      <c r="C209" s="53"/>
      <c r="D209" s="54"/>
      <c r="E209" s="65"/>
      <c r="F209" s="55"/>
      <c r="G209" s="53"/>
      <c r="H209" s="57"/>
      <c r="I209" s="56"/>
      <c r="J209" s="56"/>
      <c r="K209" s="67"/>
      <c r="L209" s="151">
        <v>209</v>
      </c>
      <c r="M2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9" s="63"/>
      <c r="O209">
        <v>1</v>
      </c>
    </row>
    <row r="210" spans="1:15" ht="15.75" thickBot="1">
      <c r="A210" s="97">
        <v>16720431</v>
      </c>
      <c r="B210" s="98">
        <v>16720453</v>
      </c>
      <c r="C210" s="53"/>
      <c r="D210" s="54"/>
      <c r="E210" s="65"/>
      <c r="F210" s="55"/>
      <c r="G210" s="53"/>
      <c r="H210" s="57"/>
      <c r="I210" s="56"/>
      <c r="J210" s="56"/>
      <c r="K210" s="67"/>
      <c r="L210" s="151">
        <v>210</v>
      </c>
      <c r="M2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0" s="63"/>
      <c r="O210">
        <v>1</v>
      </c>
    </row>
    <row r="211" spans="1:15" ht="15.75" thickBot="1">
      <c r="A211" s="99">
        <v>16720431</v>
      </c>
      <c r="B211" s="100">
        <v>16720185</v>
      </c>
      <c r="C211" s="53"/>
      <c r="D211" s="54"/>
      <c r="E211" s="65"/>
      <c r="F211" s="55"/>
      <c r="G211" s="53"/>
      <c r="H211" s="57"/>
      <c r="I211" s="56"/>
      <c r="J211" s="56"/>
      <c r="K211" s="67"/>
      <c r="L211" s="151">
        <v>211</v>
      </c>
      <c r="M2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1" s="63"/>
      <c r="O211">
        <v>1</v>
      </c>
    </row>
    <row r="212" spans="1:15" ht="15.75" thickBot="1">
      <c r="A212" s="95">
        <v>16720158</v>
      </c>
      <c r="B212" s="96">
        <v>16720336</v>
      </c>
      <c r="C212" s="53"/>
      <c r="D212" s="54"/>
      <c r="E212" s="65"/>
      <c r="F212" s="55"/>
      <c r="G212" s="53"/>
      <c r="H212" s="57"/>
      <c r="I212" s="56"/>
      <c r="J212" s="56"/>
      <c r="K212" s="67"/>
      <c r="L212" s="151">
        <v>212</v>
      </c>
      <c r="M2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2" s="63"/>
      <c r="O212">
        <v>1</v>
      </c>
    </row>
    <row r="213" spans="1:15" ht="15.75" thickBot="1">
      <c r="A213" s="97">
        <v>16720158</v>
      </c>
      <c r="B213" s="98">
        <v>16720289</v>
      </c>
      <c r="C213" s="53"/>
      <c r="D213" s="54"/>
      <c r="E213" s="65"/>
      <c r="F213" s="55"/>
      <c r="G213" s="53"/>
      <c r="H213" s="57"/>
      <c r="I213" s="56"/>
      <c r="J213" s="56"/>
      <c r="K213" s="67"/>
      <c r="L213" s="151">
        <v>213</v>
      </c>
      <c r="M2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3" s="63"/>
      <c r="O213">
        <v>1</v>
      </c>
    </row>
    <row r="214" spans="1:15" ht="15.75" thickBot="1">
      <c r="A214" s="97">
        <v>16720158</v>
      </c>
      <c r="B214" s="98">
        <v>16720338</v>
      </c>
      <c r="C214" s="53"/>
      <c r="D214" s="54"/>
      <c r="E214" s="65"/>
      <c r="F214" s="55"/>
      <c r="G214" s="53"/>
      <c r="H214" s="57"/>
      <c r="I214" s="56"/>
      <c r="J214" s="56"/>
      <c r="K214" s="67"/>
      <c r="L214" s="151">
        <v>214</v>
      </c>
      <c r="M2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4" s="63"/>
      <c r="O214">
        <v>1</v>
      </c>
    </row>
    <row r="215" spans="1:15" ht="15.75" thickBot="1">
      <c r="A215" s="97">
        <v>16720158</v>
      </c>
      <c r="B215" s="98">
        <v>16720268</v>
      </c>
      <c r="C215" s="53"/>
      <c r="D215" s="54"/>
      <c r="E215" s="65"/>
      <c r="F215" s="55"/>
      <c r="G215" s="53"/>
      <c r="H215" s="57"/>
      <c r="I215" s="56"/>
      <c r="J215" s="56"/>
      <c r="K215" s="67"/>
      <c r="L215" s="151">
        <v>215</v>
      </c>
      <c r="M2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5" s="63"/>
      <c r="O215">
        <v>1</v>
      </c>
    </row>
    <row r="216" spans="1:15" ht="15.75" thickBot="1">
      <c r="A216" s="99">
        <v>16720158</v>
      </c>
      <c r="B216" s="100">
        <v>16720422</v>
      </c>
      <c r="C216" s="53"/>
      <c r="D216" s="54"/>
      <c r="E216" s="65"/>
      <c r="F216" s="55"/>
      <c r="G216" s="53"/>
      <c r="H216" s="57"/>
      <c r="I216" s="56"/>
      <c r="J216" s="56"/>
      <c r="K216" s="67"/>
      <c r="L216" s="151">
        <v>216</v>
      </c>
      <c r="M2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6" s="63"/>
      <c r="O216">
        <v>1</v>
      </c>
    </row>
    <row r="217" spans="1:15" ht="15.75" thickBot="1">
      <c r="A217" s="95">
        <v>16720459</v>
      </c>
      <c r="B217" s="96">
        <v>16720177</v>
      </c>
      <c r="C217" s="53"/>
      <c r="D217" s="54"/>
      <c r="E217" s="65"/>
      <c r="F217" s="55"/>
      <c r="G217" s="53"/>
      <c r="H217" s="57"/>
      <c r="I217" s="56"/>
      <c r="J217" s="56"/>
      <c r="K217" s="67"/>
      <c r="L217" s="151">
        <v>217</v>
      </c>
      <c r="M2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7" s="63"/>
      <c r="O217">
        <v>1</v>
      </c>
    </row>
    <row r="218" spans="1:15" ht="15.75" thickBot="1">
      <c r="A218" s="97">
        <v>16720459</v>
      </c>
      <c r="B218" s="98">
        <v>16720190</v>
      </c>
      <c r="C218" s="53"/>
      <c r="D218" s="54"/>
      <c r="E218" s="65"/>
      <c r="F218" s="55"/>
      <c r="G218" s="53"/>
      <c r="H218" s="57"/>
      <c r="I218" s="56"/>
      <c r="J218" s="56"/>
      <c r="K218" s="67"/>
      <c r="L218" s="151">
        <v>218</v>
      </c>
      <c r="M2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8" s="63"/>
      <c r="O218">
        <v>1</v>
      </c>
    </row>
    <row r="219" spans="1:15" ht="15.75" thickBot="1">
      <c r="A219" s="97">
        <v>16720459</v>
      </c>
      <c r="B219" s="98">
        <v>16720418</v>
      </c>
      <c r="C219" s="53"/>
      <c r="D219" s="54"/>
      <c r="E219" s="65"/>
      <c r="F219" s="55"/>
      <c r="G219" s="53"/>
      <c r="H219" s="57"/>
      <c r="I219" s="56"/>
      <c r="J219" s="56"/>
      <c r="K219" s="67"/>
      <c r="L219" s="151">
        <v>219</v>
      </c>
      <c r="M2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9" s="63"/>
      <c r="O219">
        <v>1</v>
      </c>
    </row>
    <row r="220" spans="1:15" ht="15.75" thickBot="1">
      <c r="A220" s="99">
        <v>16720459</v>
      </c>
      <c r="B220" s="100">
        <v>16720489</v>
      </c>
      <c r="C220" s="53"/>
      <c r="D220" s="54"/>
      <c r="E220" s="65"/>
      <c r="F220" s="55"/>
      <c r="G220" s="53"/>
      <c r="H220" s="57"/>
      <c r="I220" s="56"/>
      <c r="J220" s="56"/>
      <c r="K220" s="67"/>
      <c r="L220" s="151">
        <v>220</v>
      </c>
      <c r="M2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0" s="63"/>
      <c r="O220">
        <v>1</v>
      </c>
    </row>
    <row r="221" spans="1:15" ht="15.75" thickBot="1">
      <c r="A221" s="95">
        <v>16720406</v>
      </c>
      <c r="B221" s="96">
        <v>16720382</v>
      </c>
      <c r="C221" s="53"/>
      <c r="D221" s="54"/>
      <c r="E221" s="65"/>
      <c r="F221" s="55"/>
      <c r="G221" s="53"/>
      <c r="H221" s="57"/>
      <c r="I221" s="56"/>
      <c r="J221" s="56"/>
      <c r="K221" s="67"/>
      <c r="L221" s="151">
        <v>221</v>
      </c>
      <c r="M2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1" s="63"/>
      <c r="O221">
        <v>1</v>
      </c>
    </row>
    <row r="222" spans="1:15" ht="15.75" thickBot="1">
      <c r="A222" s="97">
        <v>16720406</v>
      </c>
      <c r="B222" s="98">
        <v>16720244</v>
      </c>
      <c r="C222" s="53"/>
      <c r="D222" s="54"/>
      <c r="E222" s="65"/>
      <c r="F222" s="55"/>
      <c r="G222" s="53"/>
      <c r="H222" s="57"/>
      <c r="I222" s="56"/>
      <c r="J222" s="56"/>
      <c r="K222" s="67"/>
      <c r="L222" s="151">
        <v>222</v>
      </c>
      <c r="M2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2" s="63"/>
      <c r="O222">
        <v>1</v>
      </c>
    </row>
    <row r="223" spans="1:15" ht="15.75" thickBot="1">
      <c r="A223" s="97">
        <v>16720406</v>
      </c>
      <c r="B223" s="98">
        <v>16720166</v>
      </c>
      <c r="C223" s="53"/>
      <c r="D223" s="54"/>
      <c r="E223" s="65"/>
      <c r="F223" s="55"/>
      <c r="G223" s="53"/>
      <c r="H223" s="57"/>
      <c r="I223" s="56"/>
      <c r="J223" s="56"/>
      <c r="K223" s="67"/>
      <c r="L223" s="151">
        <v>223</v>
      </c>
      <c r="M2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3" s="63"/>
      <c r="O223">
        <v>1</v>
      </c>
    </row>
    <row r="224" spans="1:15" ht="15.75" thickBot="1">
      <c r="A224" s="99">
        <v>16720406</v>
      </c>
      <c r="B224" s="100">
        <v>16720436</v>
      </c>
      <c r="C224" s="53"/>
      <c r="D224" s="54"/>
      <c r="E224" s="65"/>
      <c r="F224" s="55"/>
      <c r="G224" s="53"/>
      <c r="H224" s="57"/>
      <c r="I224" s="56"/>
      <c r="J224" s="56"/>
      <c r="K224" s="67"/>
      <c r="L224" s="151">
        <v>224</v>
      </c>
      <c r="M2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4" s="63"/>
      <c r="O224">
        <v>1</v>
      </c>
    </row>
    <row r="225" spans="1:15" ht="15.75" thickBot="1">
      <c r="A225" s="95">
        <v>16720219</v>
      </c>
      <c r="B225" s="96">
        <v>16720359</v>
      </c>
      <c r="C225" s="53"/>
      <c r="D225" s="54"/>
      <c r="E225" s="65"/>
      <c r="F225" s="55"/>
      <c r="G225" s="53"/>
      <c r="H225" s="57"/>
      <c r="I225" s="56"/>
      <c r="J225" s="56"/>
      <c r="K225" s="67"/>
      <c r="L225" s="151">
        <v>225</v>
      </c>
      <c r="M2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5" s="63"/>
      <c r="O225">
        <v>1</v>
      </c>
    </row>
    <row r="226" spans="1:15" ht="15.75" thickBot="1">
      <c r="A226" s="97">
        <v>16720219</v>
      </c>
      <c r="B226" s="98">
        <v>16720366</v>
      </c>
      <c r="C226" s="53"/>
      <c r="D226" s="54"/>
      <c r="E226" s="65"/>
      <c r="F226" s="55"/>
      <c r="G226" s="53"/>
      <c r="H226" s="57"/>
      <c r="I226" s="56"/>
      <c r="J226" s="56"/>
      <c r="K226" s="67"/>
      <c r="L226" s="151">
        <v>226</v>
      </c>
      <c r="M2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6" s="63"/>
      <c r="O226">
        <v>1</v>
      </c>
    </row>
    <row r="227" spans="1:15" ht="15.75" thickBot="1">
      <c r="A227" s="99">
        <v>16720219</v>
      </c>
      <c r="B227" s="100">
        <v>16720281</v>
      </c>
      <c r="C227" s="53"/>
      <c r="D227" s="54"/>
      <c r="E227" s="65"/>
      <c r="F227" s="55"/>
      <c r="G227" s="53"/>
      <c r="H227" s="57"/>
      <c r="I227" s="56"/>
      <c r="J227" s="56"/>
      <c r="K227" s="67"/>
      <c r="L227" s="151">
        <v>227</v>
      </c>
      <c r="M2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7" s="63"/>
      <c r="O227">
        <v>1</v>
      </c>
    </row>
    <row r="228" spans="1:15" ht="15.75" thickBot="1">
      <c r="A228" s="103">
        <v>16720225</v>
      </c>
      <c r="B228" s="104">
        <v>16720489</v>
      </c>
      <c r="C228" s="53"/>
      <c r="D228" s="54"/>
      <c r="E228" s="65"/>
      <c r="F228" s="55"/>
      <c r="G228" s="53"/>
      <c r="H228" s="57"/>
      <c r="I228" s="56"/>
      <c r="J228" s="56"/>
      <c r="K228" s="67"/>
      <c r="L228" s="151">
        <v>228</v>
      </c>
      <c r="M2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8" s="63"/>
      <c r="O228">
        <v>1</v>
      </c>
    </row>
    <row r="229" spans="1:15" ht="15.75" thickBot="1">
      <c r="A229" s="105">
        <v>16720225</v>
      </c>
      <c r="B229" s="106">
        <v>16720356</v>
      </c>
      <c r="C229" s="53"/>
      <c r="D229" s="54"/>
      <c r="E229" s="65"/>
      <c r="F229" s="55"/>
      <c r="G229" s="53"/>
      <c r="H229" s="57"/>
      <c r="I229" s="56"/>
      <c r="J229" s="56"/>
      <c r="K229" s="67"/>
      <c r="L229" s="151">
        <v>229</v>
      </c>
      <c r="M2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9" s="63"/>
      <c r="O229">
        <v>1</v>
      </c>
    </row>
    <row r="230" spans="1:15" ht="15.75" thickBot="1">
      <c r="A230" s="103">
        <v>16720359</v>
      </c>
      <c r="B230" s="104">
        <v>16720487</v>
      </c>
      <c r="C230" s="53"/>
      <c r="D230" s="54"/>
      <c r="E230" s="65"/>
      <c r="F230" s="55"/>
      <c r="G230" s="53"/>
      <c r="H230" s="57"/>
      <c r="I230" s="56"/>
      <c r="J230" s="56"/>
      <c r="K230" s="67"/>
      <c r="L230" s="151">
        <v>230</v>
      </c>
      <c r="M2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0" s="63"/>
      <c r="O230">
        <v>1</v>
      </c>
    </row>
    <row r="231" spans="1:15" ht="15.75" thickBot="1">
      <c r="A231" s="107">
        <v>16720359</v>
      </c>
      <c r="B231" s="108">
        <v>16720284</v>
      </c>
      <c r="C231" s="53"/>
      <c r="D231" s="54"/>
      <c r="E231" s="65"/>
      <c r="F231" s="55"/>
      <c r="G231" s="53"/>
      <c r="H231" s="57"/>
      <c r="I231" s="56"/>
      <c r="J231" s="56"/>
      <c r="K231" s="67"/>
      <c r="L231" s="151">
        <v>231</v>
      </c>
      <c r="M2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1" s="63"/>
      <c r="O231">
        <v>1</v>
      </c>
    </row>
    <row r="232" spans="1:15" ht="15.75" thickBot="1">
      <c r="A232" s="107">
        <v>16720359</v>
      </c>
      <c r="B232" s="108">
        <v>16720295</v>
      </c>
      <c r="C232" s="53"/>
      <c r="D232" s="54"/>
      <c r="E232" s="65"/>
      <c r="F232" s="55"/>
      <c r="G232" s="53"/>
      <c r="H232" s="57"/>
      <c r="I232" s="56"/>
      <c r="J232" s="56"/>
      <c r="K232" s="67"/>
      <c r="L232" s="151">
        <v>232</v>
      </c>
      <c r="M2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2" s="63"/>
      <c r="O232">
        <v>1</v>
      </c>
    </row>
    <row r="233" spans="1:15" ht="15.75" thickBot="1">
      <c r="A233" s="107">
        <v>16720359</v>
      </c>
      <c r="B233" s="108">
        <v>16720396</v>
      </c>
      <c r="C233" s="53"/>
      <c r="D233" s="54"/>
      <c r="E233" s="65"/>
      <c r="F233" s="55"/>
      <c r="G233" s="53"/>
      <c r="H233" s="57"/>
      <c r="I233" s="56"/>
      <c r="J233" s="56"/>
      <c r="K233" s="67"/>
      <c r="L233" s="151">
        <v>233</v>
      </c>
      <c r="M2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3" s="63"/>
      <c r="O233">
        <v>1</v>
      </c>
    </row>
    <row r="234" spans="1:15" ht="15.75" thickBot="1">
      <c r="A234" s="105">
        <v>16720359</v>
      </c>
      <c r="B234" s="106">
        <v>16720211</v>
      </c>
      <c r="C234" s="53"/>
      <c r="D234" s="54"/>
      <c r="E234" s="65"/>
      <c r="F234" s="55"/>
      <c r="G234" s="53"/>
      <c r="H234" s="57"/>
      <c r="I234" s="56"/>
      <c r="J234" s="56"/>
      <c r="K234" s="67"/>
      <c r="L234" s="151">
        <v>234</v>
      </c>
      <c r="M2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4" s="63"/>
      <c r="O234">
        <v>1</v>
      </c>
    </row>
    <row r="235" spans="1:15" ht="15.75" thickBot="1">
      <c r="A235" s="109">
        <v>16720256</v>
      </c>
      <c r="B235" s="110">
        <v>16720444</v>
      </c>
      <c r="C235" s="53"/>
      <c r="D235" s="54"/>
      <c r="E235" s="65"/>
      <c r="F235" s="55"/>
      <c r="G235" s="53"/>
      <c r="H235" s="57"/>
      <c r="I235" s="56"/>
      <c r="J235" s="56"/>
      <c r="K235" s="67"/>
      <c r="L235" s="151">
        <v>235</v>
      </c>
      <c r="M2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5" s="63"/>
      <c r="O235">
        <v>1</v>
      </c>
    </row>
    <row r="236" spans="1:15" ht="15.75" thickBot="1">
      <c r="A236" s="111">
        <v>16720256</v>
      </c>
      <c r="B236" s="112">
        <v>16720453</v>
      </c>
      <c r="C236" s="53"/>
      <c r="D236" s="54"/>
      <c r="E236" s="65"/>
      <c r="F236" s="55"/>
      <c r="G236" s="53"/>
      <c r="H236" s="57"/>
      <c r="I236" s="56"/>
      <c r="J236" s="56"/>
      <c r="K236" s="67"/>
      <c r="L236" s="151">
        <v>236</v>
      </c>
      <c r="M2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6" s="63"/>
      <c r="O236">
        <v>1</v>
      </c>
    </row>
    <row r="237" spans="1:15" ht="15.75" thickBot="1">
      <c r="A237" s="111">
        <v>16720256</v>
      </c>
      <c r="B237" s="112">
        <v>16720445</v>
      </c>
      <c r="C237" s="53"/>
      <c r="D237" s="54"/>
      <c r="E237" s="65"/>
      <c r="F237" s="55"/>
      <c r="G237" s="53"/>
      <c r="H237" s="57"/>
      <c r="I237" s="56"/>
      <c r="J237" s="56"/>
      <c r="K237" s="67"/>
      <c r="L237" s="151">
        <v>237</v>
      </c>
      <c r="M2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7" s="63"/>
      <c r="O237">
        <v>1</v>
      </c>
    </row>
    <row r="238" spans="1:15" ht="15.75" thickBot="1">
      <c r="A238" s="111">
        <v>16720256</v>
      </c>
      <c r="B238" s="112">
        <v>16720289</v>
      </c>
      <c r="C238" s="53"/>
      <c r="D238" s="54"/>
      <c r="E238" s="65"/>
      <c r="F238" s="55"/>
      <c r="G238" s="53"/>
      <c r="H238" s="57"/>
      <c r="I238" s="56"/>
      <c r="J238" s="56"/>
      <c r="K238" s="67"/>
      <c r="L238" s="151">
        <v>238</v>
      </c>
      <c r="M2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8" s="63"/>
      <c r="O238">
        <v>1</v>
      </c>
    </row>
    <row r="239" spans="1:15" ht="15.75" thickBot="1">
      <c r="A239" s="113">
        <v>16720256</v>
      </c>
      <c r="B239" s="114">
        <v>16720166</v>
      </c>
      <c r="C239" s="53"/>
      <c r="D239" s="54"/>
      <c r="E239" s="65"/>
      <c r="F239" s="55"/>
      <c r="G239" s="53"/>
      <c r="H239" s="57"/>
      <c r="I239" s="56"/>
      <c r="J239" s="56"/>
      <c r="K239" s="67"/>
      <c r="L239" s="151">
        <v>239</v>
      </c>
      <c r="M2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9" s="63"/>
      <c r="O239">
        <v>1</v>
      </c>
    </row>
    <row r="240" spans="1:15" ht="15.75" thickBot="1">
      <c r="A240" s="109">
        <v>16720166</v>
      </c>
      <c r="B240" s="115">
        <v>16720295</v>
      </c>
      <c r="C240" s="53"/>
      <c r="D240" s="54"/>
      <c r="E240" s="65"/>
      <c r="F240" s="55"/>
      <c r="G240" s="53"/>
      <c r="H240" s="57"/>
      <c r="I240" s="56"/>
      <c r="J240" s="56"/>
      <c r="K240" s="67"/>
      <c r="L240" s="151">
        <v>240</v>
      </c>
      <c r="M2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0" s="63"/>
      <c r="O240">
        <v>1</v>
      </c>
    </row>
    <row r="241" spans="1:15" ht="15.75" thickBot="1">
      <c r="A241" s="111">
        <v>16720166</v>
      </c>
      <c r="B241" s="112">
        <v>16720382</v>
      </c>
      <c r="C241" s="53"/>
      <c r="D241" s="54"/>
      <c r="E241" s="65"/>
      <c r="F241" s="55"/>
      <c r="G241" s="53"/>
      <c r="H241" s="57"/>
      <c r="I241" s="56"/>
      <c r="J241" s="56"/>
      <c r="K241" s="67"/>
      <c r="L241" s="151">
        <v>241</v>
      </c>
      <c r="M2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1" s="63"/>
      <c r="O241">
        <v>1</v>
      </c>
    </row>
    <row r="242" spans="1:15" ht="15.75" thickBot="1">
      <c r="A242" s="111">
        <v>16720166</v>
      </c>
      <c r="B242" s="112">
        <v>16720352</v>
      </c>
      <c r="C242" s="53"/>
      <c r="D242" s="54"/>
      <c r="E242" s="65"/>
      <c r="F242" s="55"/>
      <c r="G242" s="53"/>
      <c r="H242" s="57"/>
      <c r="I242" s="56"/>
      <c r="J242" s="56"/>
      <c r="K242" s="67"/>
      <c r="L242" s="151">
        <v>242</v>
      </c>
      <c r="M2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2" s="63"/>
      <c r="O242">
        <v>1</v>
      </c>
    </row>
    <row r="243" spans="1:15" ht="15.75" thickBot="1">
      <c r="A243" s="111">
        <v>16720166</v>
      </c>
      <c r="B243" s="112">
        <v>16720304</v>
      </c>
      <c r="C243" s="53"/>
      <c r="D243" s="54"/>
      <c r="E243" s="65"/>
      <c r="F243" s="55"/>
      <c r="G243" s="53"/>
      <c r="H243" s="57"/>
      <c r="I243" s="56"/>
      <c r="J243" s="56"/>
      <c r="K243" s="67"/>
      <c r="L243" s="151">
        <v>243</v>
      </c>
      <c r="M2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3" s="63"/>
      <c r="O243">
        <v>1</v>
      </c>
    </row>
    <row r="244" spans="1:15" ht="15.75" thickBot="1">
      <c r="A244" s="113">
        <v>16720166</v>
      </c>
      <c r="B244" s="114">
        <v>16720268</v>
      </c>
      <c r="C244" s="53"/>
      <c r="D244" s="54"/>
      <c r="E244" s="65"/>
      <c r="F244" s="55"/>
      <c r="G244" s="53"/>
      <c r="H244" s="57"/>
      <c r="I244" s="56"/>
      <c r="J244" s="56"/>
      <c r="K244" s="67"/>
      <c r="L244" s="151">
        <v>244</v>
      </c>
      <c r="M2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4" s="63"/>
      <c r="O244">
        <v>1</v>
      </c>
    </row>
    <row r="245" spans="1:15" ht="15.75" thickBot="1">
      <c r="A245" s="109">
        <v>16720293</v>
      </c>
      <c r="B245" s="115">
        <v>16720474</v>
      </c>
      <c r="C245" s="53"/>
      <c r="D245" s="54"/>
      <c r="E245" s="65"/>
      <c r="F245" s="55"/>
      <c r="G245" s="53"/>
      <c r="H245" s="57"/>
      <c r="I245" s="56"/>
      <c r="J245" s="56"/>
      <c r="K245" s="67"/>
      <c r="L245" s="151">
        <v>245</v>
      </c>
      <c r="M2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5" s="63"/>
      <c r="O245">
        <v>1</v>
      </c>
    </row>
    <row r="246" spans="1:15" ht="15.75" thickBot="1">
      <c r="A246" s="111">
        <v>16720293</v>
      </c>
      <c r="B246" s="112">
        <v>16720443</v>
      </c>
      <c r="C246" s="53"/>
      <c r="D246" s="54"/>
      <c r="E246" s="65"/>
      <c r="F246" s="55"/>
      <c r="G246" s="53"/>
      <c r="H246" s="57"/>
      <c r="I246" s="56"/>
      <c r="J246" s="56"/>
      <c r="K246" s="67"/>
      <c r="L246" s="151">
        <v>246</v>
      </c>
      <c r="M2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6" s="63"/>
      <c r="O246">
        <v>1</v>
      </c>
    </row>
    <row r="247" spans="1:15" ht="15.75" thickBot="1">
      <c r="A247" s="111">
        <v>16720293</v>
      </c>
      <c r="B247" s="112">
        <v>16720359</v>
      </c>
      <c r="C247" s="53"/>
      <c r="D247" s="54"/>
      <c r="E247" s="65"/>
      <c r="F247" s="55"/>
      <c r="G247" s="53"/>
      <c r="H247" s="57"/>
      <c r="I247" s="56"/>
      <c r="J247" s="56"/>
      <c r="K247" s="67"/>
      <c r="L247" s="151">
        <v>247</v>
      </c>
      <c r="M2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7" s="63"/>
      <c r="O247">
        <v>1</v>
      </c>
    </row>
    <row r="248" spans="1:15" ht="15.75" thickBot="1">
      <c r="A248" s="111">
        <v>16720293</v>
      </c>
      <c r="B248" s="112">
        <v>16720475</v>
      </c>
      <c r="C248" s="53"/>
      <c r="D248" s="54"/>
      <c r="E248" s="65"/>
      <c r="F248" s="55"/>
      <c r="G248" s="53"/>
      <c r="H248" s="57"/>
      <c r="I248" s="56"/>
      <c r="J248" s="56"/>
      <c r="K248" s="67"/>
      <c r="L248" s="151">
        <v>248</v>
      </c>
      <c r="M2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8" s="63"/>
      <c r="O248">
        <v>1</v>
      </c>
    </row>
    <row r="249" spans="1:15" ht="15.75" thickBot="1">
      <c r="A249" s="113">
        <v>16720293</v>
      </c>
      <c r="B249" s="114">
        <v>16720340</v>
      </c>
      <c r="C249" s="53"/>
      <c r="D249" s="54"/>
      <c r="E249" s="65"/>
      <c r="F249" s="55"/>
      <c r="G249" s="53"/>
      <c r="H249" s="57"/>
      <c r="I249" s="56"/>
      <c r="J249" s="56"/>
      <c r="K249" s="67"/>
      <c r="L249" s="151">
        <v>249</v>
      </c>
      <c r="M2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9" s="63"/>
      <c r="O249">
        <v>1</v>
      </c>
    </row>
    <row r="250" spans="1:15" ht="15.75" thickBot="1">
      <c r="A250" s="109">
        <v>16720218</v>
      </c>
      <c r="B250" s="115">
        <v>16720183</v>
      </c>
      <c r="C250" s="53"/>
      <c r="D250" s="54"/>
      <c r="E250" s="65"/>
      <c r="F250" s="55"/>
      <c r="G250" s="53"/>
      <c r="H250" s="57"/>
      <c r="I250" s="56"/>
      <c r="J250" s="56"/>
      <c r="K250" s="67"/>
      <c r="L250" s="151">
        <v>250</v>
      </c>
      <c r="M2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0" s="63"/>
      <c r="O250">
        <v>1</v>
      </c>
    </row>
    <row r="251" spans="1:15" ht="15.75" thickBot="1">
      <c r="A251" s="111">
        <v>16720218</v>
      </c>
      <c r="B251" s="112">
        <v>16720470</v>
      </c>
      <c r="C251" s="53"/>
      <c r="D251" s="54"/>
      <c r="E251" s="65"/>
      <c r="F251" s="55"/>
      <c r="G251" s="53"/>
      <c r="H251" s="57"/>
      <c r="I251" s="56"/>
      <c r="J251" s="56"/>
      <c r="K251" s="67"/>
      <c r="L251" s="151">
        <v>251</v>
      </c>
      <c r="M2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1" s="63"/>
      <c r="O251">
        <v>1</v>
      </c>
    </row>
    <row r="252" spans="1:15" ht="15.75" thickBot="1">
      <c r="A252" s="111">
        <v>16720218</v>
      </c>
      <c r="B252" s="112">
        <v>16720293</v>
      </c>
      <c r="C252" s="53"/>
      <c r="D252" s="54"/>
      <c r="E252" s="65"/>
      <c r="F252" s="55"/>
      <c r="G252" s="53"/>
      <c r="H252" s="57"/>
      <c r="I252" s="56"/>
      <c r="J252" s="56"/>
      <c r="K252" s="67"/>
      <c r="L252" s="151">
        <v>252</v>
      </c>
      <c r="M2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2" s="63"/>
      <c r="O252">
        <v>1</v>
      </c>
    </row>
    <row r="253" spans="1:15" ht="15.75" thickBot="1">
      <c r="A253" s="111">
        <v>16720218</v>
      </c>
      <c r="B253" s="112">
        <v>16720474</v>
      </c>
      <c r="C253" s="53"/>
      <c r="D253" s="54"/>
      <c r="E253" s="65"/>
      <c r="F253" s="55"/>
      <c r="G253" s="53"/>
      <c r="H253" s="57"/>
      <c r="I253" s="56"/>
      <c r="J253" s="56"/>
      <c r="K253" s="67"/>
      <c r="L253" s="151">
        <v>253</v>
      </c>
      <c r="M2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3" s="63"/>
      <c r="O253">
        <v>1</v>
      </c>
    </row>
    <row r="254" spans="1:15" ht="15.75" thickBot="1">
      <c r="A254" s="113">
        <v>16720218</v>
      </c>
      <c r="B254" s="114">
        <v>16720358</v>
      </c>
      <c r="C254" s="53"/>
      <c r="D254" s="54"/>
      <c r="E254" s="65"/>
      <c r="F254" s="55"/>
      <c r="G254" s="53"/>
      <c r="H254" s="57"/>
      <c r="I254" s="56"/>
      <c r="J254" s="56"/>
      <c r="K254" s="67"/>
      <c r="L254" s="151">
        <v>254</v>
      </c>
      <c r="M2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4" s="63"/>
      <c r="O254">
        <v>1</v>
      </c>
    </row>
    <row r="255" spans="1:15" ht="15.75" thickBot="1">
      <c r="A255" s="116">
        <v>16720419</v>
      </c>
      <c r="B255" s="117">
        <v>16720195</v>
      </c>
      <c r="C255" s="53"/>
      <c r="D255" s="54"/>
      <c r="E255" s="65"/>
      <c r="F255" s="55"/>
      <c r="G255" s="53"/>
      <c r="H255" s="57"/>
      <c r="I255" s="56"/>
      <c r="J255" s="56"/>
      <c r="K255" s="67"/>
      <c r="L255" s="151">
        <v>255</v>
      </c>
      <c r="M2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5" s="63"/>
      <c r="O255">
        <v>1</v>
      </c>
    </row>
    <row r="256" spans="1:15" ht="15.75" thickBot="1">
      <c r="A256" s="109">
        <v>16720206</v>
      </c>
      <c r="B256" s="115">
        <v>16720320</v>
      </c>
      <c r="C256" s="53"/>
      <c r="D256" s="54"/>
      <c r="E256" s="65"/>
      <c r="F256" s="55"/>
      <c r="G256" s="53"/>
      <c r="H256" s="57"/>
      <c r="I256" s="56"/>
      <c r="J256" s="56"/>
      <c r="K256" s="67"/>
      <c r="L256" s="151">
        <v>256</v>
      </c>
      <c r="M2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6" s="63"/>
      <c r="O256">
        <v>1</v>
      </c>
    </row>
    <row r="257" spans="1:15" ht="15.75" thickBot="1">
      <c r="A257" s="111">
        <v>16720206</v>
      </c>
      <c r="B257" s="112">
        <v>16720445</v>
      </c>
      <c r="C257" s="53"/>
      <c r="D257" s="54"/>
      <c r="E257" s="65"/>
      <c r="F257" s="55"/>
      <c r="G257" s="53"/>
      <c r="H257" s="57"/>
      <c r="I257" s="56"/>
      <c r="J257" s="56"/>
      <c r="K257" s="67"/>
      <c r="L257" s="151">
        <v>257</v>
      </c>
      <c r="M2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7" s="63"/>
      <c r="O257">
        <v>1</v>
      </c>
    </row>
    <row r="258" spans="1:15" ht="15.75" thickBot="1">
      <c r="A258" s="111">
        <v>16720206</v>
      </c>
      <c r="B258" s="112">
        <v>16720370</v>
      </c>
      <c r="C258" s="53"/>
      <c r="D258" s="54"/>
      <c r="E258" s="65"/>
      <c r="F258" s="55"/>
      <c r="G258" s="53"/>
      <c r="H258" s="57"/>
      <c r="I258" s="56"/>
      <c r="J258" s="56"/>
      <c r="K258" s="67"/>
      <c r="L258" s="151">
        <v>258</v>
      </c>
      <c r="M2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8" s="63"/>
      <c r="O258">
        <v>1</v>
      </c>
    </row>
    <row r="259" spans="1:15" ht="15.75" thickBot="1">
      <c r="A259" s="113">
        <v>16720206</v>
      </c>
      <c r="B259" s="114">
        <v>16720314</v>
      </c>
      <c r="C259" s="53"/>
      <c r="D259" s="54"/>
      <c r="E259" s="65"/>
      <c r="F259" s="55"/>
      <c r="G259" s="53"/>
      <c r="H259" s="57"/>
      <c r="I259" s="56"/>
      <c r="J259" s="56"/>
      <c r="K259" s="67"/>
      <c r="L259" s="151">
        <v>259</v>
      </c>
      <c r="M2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9" s="63"/>
      <c r="O259">
        <v>1</v>
      </c>
    </row>
    <row r="260" spans="1:15" ht="15.75" thickBot="1">
      <c r="A260" s="109">
        <v>16720247</v>
      </c>
      <c r="B260" s="115">
        <v>16720249</v>
      </c>
      <c r="C260" s="53"/>
      <c r="D260" s="54"/>
      <c r="E260" s="65"/>
      <c r="F260" s="55"/>
      <c r="G260" s="53"/>
      <c r="H260" s="57"/>
      <c r="I260" s="56"/>
      <c r="J260" s="56"/>
      <c r="K260" s="67"/>
      <c r="L260" s="151">
        <v>260</v>
      </c>
      <c r="M2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0" s="63"/>
      <c r="O260">
        <v>1</v>
      </c>
    </row>
    <row r="261" spans="1:15" ht="15.75" thickBot="1">
      <c r="A261" s="111">
        <v>16720247</v>
      </c>
      <c r="B261" s="112">
        <v>16720450</v>
      </c>
      <c r="C261" s="53"/>
      <c r="D261" s="54"/>
      <c r="E261" s="65"/>
      <c r="F261" s="55"/>
      <c r="G261" s="53"/>
      <c r="H261" s="57"/>
      <c r="I261" s="56"/>
      <c r="J261" s="56"/>
      <c r="K261" s="67"/>
      <c r="L261" s="151">
        <v>261</v>
      </c>
      <c r="M2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1" s="63"/>
      <c r="O261">
        <v>1</v>
      </c>
    </row>
    <row r="262" spans="1:15" ht="15.75" thickBot="1">
      <c r="A262" s="113">
        <v>16720247</v>
      </c>
      <c r="B262" s="114">
        <v>16720366</v>
      </c>
      <c r="C262" s="53"/>
      <c r="D262" s="54"/>
      <c r="E262" s="65"/>
      <c r="F262" s="55"/>
      <c r="G262" s="53"/>
      <c r="H262" s="57"/>
      <c r="I262" s="56"/>
      <c r="J262" s="56"/>
      <c r="K262" s="67"/>
      <c r="L262" s="151">
        <v>262</v>
      </c>
      <c r="M2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2" s="63"/>
      <c r="O262">
        <v>1</v>
      </c>
    </row>
    <row r="263" spans="1:15" ht="15.75" thickBot="1">
      <c r="A263" s="109">
        <v>16720446</v>
      </c>
      <c r="B263" s="115">
        <v>16720200</v>
      </c>
      <c r="C263" s="53"/>
      <c r="D263" s="54"/>
      <c r="E263" s="65"/>
      <c r="F263" s="55"/>
      <c r="G263" s="53"/>
      <c r="H263" s="57"/>
      <c r="I263" s="56"/>
      <c r="J263" s="56"/>
      <c r="K263" s="67"/>
      <c r="L263" s="151">
        <v>263</v>
      </c>
      <c r="M2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3" s="63"/>
      <c r="O263">
        <v>1</v>
      </c>
    </row>
    <row r="264" spans="1:15" ht="15.75" thickBot="1">
      <c r="A264" s="111">
        <v>16720446</v>
      </c>
      <c r="B264" s="112">
        <v>16720284</v>
      </c>
      <c r="C264" s="53"/>
      <c r="D264" s="54"/>
      <c r="E264" s="65"/>
      <c r="F264" s="55"/>
      <c r="G264" s="53"/>
      <c r="H264" s="57"/>
      <c r="I264" s="56"/>
      <c r="J264" s="56"/>
      <c r="K264" s="67"/>
      <c r="L264" s="151">
        <v>264</v>
      </c>
      <c r="M2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4" s="63"/>
      <c r="O264">
        <v>1</v>
      </c>
    </row>
    <row r="265" spans="1:15" ht="15.75" thickBot="1">
      <c r="A265" s="111">
        <v>16720446</v>
      </c>
      <c r="B265" s="112">
        <v>16720458</v>
      </c>
      <c r="C265" s="53"/>
      <c r="D265" s="54"/>
      <c r="E265" s="65"/>
      <c r="F265" s="55"/>
      <c r="G265" s="53"/>
      <c r="H265" s="57"/>
      <c r="I265" s="56"/>
      <c r="J265" s="56"/>
      <c r="K265" s="67"/>
      <c r="L265" s="151">
        <v>265</v>
      </c>
      <c r="M2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5" s="63"/>
      <c r="O265">
        <v>1</v>
      </c>
    </row>
    <row r="266" spans="1:15" ht="15.75" thickBot="1">
      <c r="A266" s="111">
        <v>16720446</v>
      </c>
      <c r="B266" s="112">
        <v>16720314</v>
      </c>
      <c r="C266" s="53"/>
      <c r="D266" s="54"/>
      <c r="E266" s="65"/>
      <c r="F266" s="55"/>
      <c r="G266" s="53"/>
      <c r="H266" s="57"/>
      <c r="I266" s="56"/>
      <c r="J266" s="56"/>
      <c r="K266" s="67"/>
      <c r="L266" s="151">
        <v>266</v>
      </c>
      <c r="M2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6" s="63"/>
      <c r="O266">
        <v>1</v>
      </c>
    </row>
    <row r="267" spans="1:15" ht="15.75" thickBot="1">
      <c r="A267" s="113">
        <v>16720446</v>
      </c>
      <c r="B267" s="114">
        <v>16720476</v>
      </c>
      <c r="C267" s="53"/>
      <c r="D267" s="54"/>
      <c r="E267" s="65"/>
      <c r="F267" s="55"/>
      <c r="G267" s="53"/>
      <c r="H267" s="57"/>
      <c r="I267" s="56"/>
      <c r="J267" s="56"/>
      <c r="K267" s="67"/>
      <c r="L267" s="151">
        <v>267</v>
      </c>
      <c r="M2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7" s="63"/>
      <c r="O267">
        <v>1</v>
      </c>
    </row>
    <row r="268" spans="1:15" ht="15.75" thickBot="1">
      <c r="A268" s="109">
        <v>16720279</v>
      </c>
      <c r="B268" s="110">
        <v>16720177</v>
      </c>
      <c r="C268" s="53"/>
      <c r="D268" s="54"/>
      <c r="E268" s="65"/>
      <c r="F268" s="55"/>
      <c r="G268" s="53"/>
      <c r="H268" s="57"/>
      <c r="I268" s="56"/>
      <c r="J268" s="56"/>
      <c r="K268" s="67"/>
      <c r="L268" s="151">
        <v>268</v>
      </c>
      <c r="M2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8" s="63"/>
      <c r="O268">
        <v>1</v>
      </c>
    </row>
    <row r="269" spans="1:15" ht="15.75" thickBot="1">
      <c r="A269" s="111">
        <v>16720279</v>
      </c>
      <c r="B269" s="112">
        <v>16720321</v>
      </c>
      <c r="C269" s="53"/>
      <c r="D269" s="54"/>
      <c r="E269" s="65"/>
      <c r="F269" s="55"/>
      <c r="G269" s="53"/>
      <c r="H269" s="57"/>
      <c r="I269" s="56"/>
      <c r="J269" s="56"/>
      <c r="K269" s="67"/>
      <c r="L269" s="151">
        <v>269</v>
      </c>
      <c r="M2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9" s="63"/>
      <c r="O269">
        <v>1</v>
      </c>
    </row>
    <row r="270" spans="1:15" ht="15.75" thickBot="1">
      <c r="A270" s="113">
        <v>16720279</v>
      </c>
      <c r="B270" s="114">
        <v>16720167</v>
      </c>
      <c r="C270" s="53"/>
      <c r="D270" s="54"/>
      <c r="E270" s="65"/>
      <c r="F270" s="55"/>
      <c r="G270" s="53"/>
      <c r="H270" s="57"/>
      <c r="I270" s="56"/>
      <c r="J270" s="56"/>
      <c r="K270" s="67"/>
      <c r="L270" s="151">
        <v>270</v>
      </c>
      <c r="M2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0" s="63"/>
      <c r="O270">
        <v>1</v>
      </c>
    </row>
    <row r="271" spans="1:15" ht="15.75" thickBot="1">
      <c r="A271" s="109">
        <v>16720314</v>
      </c>
      <c r="B271" s="115">
        <v>16720284</v>
      </c>
      <c r="C271" s="53"/>
      <c r="D271" s="54"/>
      <c r="E271" s="65"/>
      <c r="F271" s="55"/>
      <c r="G271" s="53"/>
      <c r="H271" s="57"/>
      <c r="I271" s="56"/>
      <c r="J271" s="56"/>
      <c r="K271" s="67"/>
      <c r="L271" s="151">
        <v>271</v>
      </c>
      <c r="M2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1" s="63"/>
      <c r="O271">
        <v>1</v>
      </c>
    </row>
    <row r="272" spans="1:15" ht="15.75" thickBot="1">
      <c r="A272" s="111">
        <v>16720314</v>
      </c>
      <c r="B272" s="112">
        <v>16720200</v>
      </c>
      <c r="C272" s="53"/>
      <c r="D272" s="54"/>
      <c r="E272" s="65"/>
      <c r="F272" s="55"/>
      <c r="G272" s="53"/>
      <c r="H272" s="57"/>
      <c r="I272" s="56"/>
      <c r="J272" s="56"/>
      <c r="K272" s="67"/>
      <c r="L272" s="151">
        <v>272</v>
      </c>
      <c r="M2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2" s="63"/>
      <c r="O272">
        <v>1</v>
      </c>
    </row>
    <row r="273" spans="1:15" ht="15.75" thickBot="1">
      <c r="A273" s="111">
        <v>16720314</v>
      </c>
      <c r="B273" s="112">
        <v>16720458</v>
      </c>
      <c r="C273" s="53"/>
      <c r="D273" s="54"/>
      <c r="E273" s="65"/>
      <c r="F273" s="55"/>
      <c r="G273" s="53"/>
      <c r="H273" s="57"/>
      <c r="I273" s="56"/>
      <c r="J273" s="56"/>
      <c r="K273" s="67"/>
      <c r="L273" s="151">
        <v>273</v>
      </c>
      <c r="M2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3" s="63"/>
      <c r="O273">
        <v>1</v>
      </c>
    </row>
    <row r="274" spans="1:15" ht="15.75" thickBot="1">
      <c r="A274" s="111">
        <v>16720314</v>
      </c>
      <c r="B274" s="112">
        <v>16720446</v>
      </c>
      <c r="C274" s="53"/>
      <c r="D274" s="54"/>
      <c r="E274" s="65"/>
      <c r="F274" s="55"/>
      <c r="G274" s="53"/>
      <c r="H274" s="57"/>
      <c r="I274" s="56"/>
      <c r="J274" s="56"/>
      <c r="K274" s="67"/>
      <c r="L274" s="151">
        <v>274</v>
      </c>
      <c r="M2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4" s="63"/>
      <c r="O274">
        <v>1</v>
      </c>
    </row>
    <row r="275" spans="1:15" ht="15.75" thickBot="1">
      <c r="A275" s="113">
        <v>16720314</v>
      </c>
      <c r="B275" s="114">
        <v>16720316</v>
      </c>
      <c r="C275" s="53"/>
      <c r="D275" s="54"/>
      <c r="E275" s="65"/>
      <c r="F275" s="55"/>
      <c r="G275" s="53"/>
      <c r="H275" s="57"/>
      <c r="I275" s="56"/>
      <c r="J275" s="56"/>
      <c r="K275" s="67"/>
      <c r="L275" s="151">
        <v>275</v>
      </c>
      <c r="M2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5" s="63"/>
      <c r="O275">
        <v>1</v>
      </c>
    </row>
    <row r="276" spans="1:15" ht="15.75" thickBot="1">
      <c r="A276" s="109">
        <v>16720358</v>
      </c>
      <c r="B276" s="115">
        <v>16720316</v>
      </c>
      <c r="C276" s="53"/>
      <c r="D276" s="54"/>
      <c r="E276" s="65"/>
      <c r="F276" s="55"/>
      <c r="G276" s="53"/>
      <c r="H276" s="57"/>
      <c r="I276" s="56"/>
      <c r="J276" s="56"/>
      <c r="K276" s="67"/>
      <c r="L276" s="151">
        <v>276</v>
      </c>
      <c r="M2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6" s="63"/>
      <c r="O276">
        <v>1</v>
      </c>
    </row>
    <row r="277" spans="1:15" ht="15.75" thickBot="1">
      <c r="A277" s="113">
        <v>16720358</v>
      </c>
      <c r="B277" s="114">
        <v>16720322</v>
      </c>
      <c r="C277" s="53"/>
      <c r="D277" s="54"/>
      <c r="E277" s="65"/>
      <c r="F277" s="55"/>
      <c r="G277" s="53"/>
      <c r="H277" s="57"/>
      <c r="I277" s="56"/>
      <c r="J277" s="56"/>
      <c r="K277" s="67"/>
      <c r="L277" s="151">
        <v>277</v>
      </c>
      <c r="M2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7" s="63"/>
      <c r="O277">
        <v>1</v>
      </c>
    </row>
    <row r="278" spans="1:15" ht="15.75" thickBot="1">
      <c r="A278" s="116">
        <v>16720191</v>
      </c>
      <c r="B278" s="117">
        <v>16720446</v>
      </c>
      <c r="C278" s="53"/>
      <c r="D278" s="54"/>
      <c r="E278" s="65"/>
      <c r="F278" s="55"/>
      <c r="G278" s="53"/>
      <c r="H278" s="57"/>
      <c r="I278" s="56"/>
      <c r="J278" s="56"/>
      <c r="K278" s="67"/>
      <c r="L278" s="151">
        <v>278</v>
      </c>
      <c r="M2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8" s="63"/>
      <c r="O278">
        <v>1</v>
      </c>
    </row>
    <row r="279" spans="1:15" ht="15.75" thickBot="1">
      <c r="A279" s="109">
        <v>16720489</v>
      </c>
      <c r="B279" s="115">
        <v>16720356</v>
      </c>
      <c r="C279" s="53"/>
      <c r="D279" s="54"/>
      <c r="E279" s="65"/>
      <c r="F279" s="55"/>
      <c r="G279" s="53"/>
      <c r="H279" s="57"/>
      <c r="I279" s="56"/>
      <c r="J279" s="56"/>
      <c r="K279" s="67"/>
      <c r="L279" s="151">
        <v>279</v>
      </c>
      <c r="M2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9" s="63"/>
      <c r="O279">
        <v>1</v>
      </c>
    </row>
    <row r="280" spans="1:15" ht="15.75" thickBot="1">
      <c r="A280" s="111">
        <v>16720489</v>
      </c>
      <c r="B280" s="112">
        <v>16720452</v>
      </c>
      <c r="C280" s="53"/>
      <c r="D280" s="54"/>
      <c r="E280" s="65"/>
      <c r="F280" s="55"/>
      <c r="G280" s="53"/>
      <c r="H280" s="57"/>
      <c r="I280" s="56"/>
      <c r="J280" s="56"/>
      <c r="K280" s="67"/>
      <c r="L280" s="151">
        <v>280</v>
      </c>
      <c r="M2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0" s="63"/>
      <c r="O280">
        <v>1</v>
      </c>
    </row>
    <row r="281" spans="1:15" ht="15.75" thickBot="1">
      <c r="A281" s="113">
        <v>16720489</v>
      </c>
      <c r="B281" s="114">
        <v>16720225</v>
      </c>
      <c r="C281" s="53"/>
      <c r="D281" s="54"/>
      <c r="E281" s="65"/>
      <c r="F281" s="55"/>
      <c r="G281" s="53"/>
      <c r="H281" s="57"/>
      <c r="I281" s="56"/>
      <c r="J281" s="56"/>
      <c r="K281" s="67"/>
      <c r="L281" s="151">
        <v>281</v>
      </c>
      <c r="M2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1" s="63"/>
      <c r="O281">
        <v>1</v>
      </c>
    </row>
    <row r="282" spans="1:15" ht="15.75" thickBot="1">
      <c r="A282" s="116">
        <v>16720448</v>
      </c>
      <c r="B282" s="118">
        <v>16720268</v>
      </c>
      <c r="C282" s="53"/>
      <c r="D282" s="54"/>
      <c r="E282" s="65"/>
      <c r="F282" s="55"/>
      <c r="G282" s="53"/>
      <c r="H282" s="57"/>
      <c r="I282" s="56"/>
      <c r="J282" s="56"/>
      <c r="K282" s="67"/>
      <c r="L282" s="151">
        <v>282</v>
      </c>
      <c r="M2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2" s="63"/>
      <c r="O282">
        <v>1</v>
      </c>
    </row>
    <row r="283" spans="1:15" ht="15.75" thickBot="1">
      <c r="A283" s="109">
        <v>16720404</v>
      </c>
      <c r="B283" s="115">
        <v>16720422</v>
      </c>
      <c r="C283" s="53"/>
      <c r="D283" s="54"/>
      <c r="E283" s="65"/>
      <c r="F283" s="55"/>
      <c r="G283" s="53"/>
      <c r="H283" s="57"/>
      <c r="I283" s="56"/>
      <c r="J283" s="56"/>
      <c r="K283" s="67"/>
      <c r="L283" s="151">
        <v>283</v>
      </c>
      <c r="M2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3" s="63"/>
      <c r="O283">
        <v>1</v>
      </c>
    </row>
    <row r="284" spans="1:15" ht="15.75" thickBot="1">
      <c r="A284" s="111">
        <v>16720404</v>
      </c>
      <c r="B284" s="112">
        <v>16720314</v>
      </c>
      <c r="C284" s="53"/>
      <c r="D284" s="54"/>
      <c r="E284" s="65"/>
      <c r="F284" s="55"/>
      <c r="G284" s="53"/>
      <c r="H284" s="57"/>
      <c r="I284" s="56"/>
      <c r="J284" s="56"/>
      <c r="K284" s="67"/>
      <c r="L284" s="151">
        <v>284</v>
      </c>
      <c r="M2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4" s="63"/>
      <c r="O284">
        <v>1</v>
      </c>
    </row>
    <row r="285" spans="1:15" ht="15.75" thickBot="1">
      <c r="A285" s="113">
        <v>16720404</v>
      </c>
      <c r="B285" s="114">
        <v>16720200</v>
      </c>
      <c r="C285" s="53"/>
      <c r="D285" s="54"/>
      <c r="E285" s="65"/>
      <c r="F285" s="55"/>
      <c r="G285" s="53"/>
      <c r="H285" s="57"/>
      <c r="I285" s="56"/>
      <c r="J285" s="56"/>
      <c r="K285" s="67"/>
      <c r="L285" s="151">
        <v>285</v>
      </c>
      <c r="M2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5" s="63"/>
      <c r="O285">
        <v>1</v>
      </c>
    </row>
    <row r="286" spans="1:15" ht="15.75" thickBot="1">
      <c r="A286" s="109">
        <v>16720246</v>
      </c>
      <c r="B286" s="115">
        <v>16720456</v>
      </c>
      <c r="C286" s="53"/>
      <c r="D286" s="54"/>
      <c r="E286" s="65"/>
      <c r="F286" s="55"/>
      <c r="G286" s="53"/>
      <c r="H286" s="57"/>
      <c r="I286" s="56"/>
      <c r="J286" s="56"/>
      <c r="K286" s="67"/>
      <c r="L286" s="151">
        <v>286</v>
      </c>
      <c r="M2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6" s="63"/>
      <c r="O286">
        <v>1</v>
      </c>
    </row>
    <row r="287" spans="1:15" ht="15.75" thickBot="1">
      <c r="A287" s="111">
        <v>16720246</v>
      </c>
      <c r="B287" s="112">
        <v>16720331</v>
      </c>
      <c r="C287" s="53"/>
      <c r="D287" s="54"/>
      <c r="E287" s="65"/>
      <c r="F287" s="55"/>
      <c r="G287" s="53"/>
      <c r="H287" s="57"/>
      <c r="I287" s="56"/>
      <c r="J287" s="56"/>
      <c r="K287" s="67"/>
      <c r="L287" s="151">
        <v>287</v>
      </c>
      <c r="M2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7" s="63"/>
      <c r="O287">
        <v>1</v>
      </c>
    </row>
    <row r="288" spans="1:15" ht="15.75" thickBot="1">
      <c r="A288" s="111">
        <v>16720246</v>
      </c>
      <c r="B288" s="112">
        <v>16720343</v>
      </c>
      <c r="C288" s="53"/>
      <c r="D288" s="54"/>
      <c r="E288" s="65"/>
      <c r="F288" s="55"/>
      <c r="G288" s="53"/>
      <c r="H288" s="57"/>
      <c r="I288" s="56"/>
      <c r="J288" s="56"/>
      <c r="K288" s="67"/>
      <c r="L288" s="151">
        <v>288</v>
      </c>
      <c r="M2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8" s="63"/>
      <c r="O288">
        <v>1</v>
      </c>
    </row>
    <row r="289" spans="1:15" ht="15.75" thickBot="1">
      <c r="A289" s="111">
        <v>16720246</v>
      </c>
      <c r="B289" s="112">
        <v>16720366</v>
      </c>
      <c r="C289" s="53"/>
      <c r="D289" s="54"/>
      <c r="E289" s="65"/>
      <c r="F289" s="55"/>
      <c r="G289" s="53"/>
      <c r="H289" s="57"/>
      <c r="I289" s="56"/>
      <c r="J289" s="56"/>
      <c r="K289" s="67"/>
      <c r="L289" s="151">
        <v>289</v>
      </c>
      <c r="M2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9" s="63"/>
      <c r="O289">
        <v>1</v>
      </c>
    </row>
    <row r="290" spans="1:15" ht="15.75" thickBot="1">
      <c r="A290" s="113">
        <v>16720246</v>
      </c>
      <c r="B290" s="114">
        <v>16720320</v>
      </c>
      <c r="C290" s="53"/>
      <c r="D290" s="54"/>
      <c r="E290" s="65"/>
      <c r="F290" s="55"/>
      <c r="G290" s="53"/>
      <c r="H290" s="57"/>
      <c r="I290" s="56"/>
      <c r="J290" s="56"/>
      <c r="K290" s="67"/>
      <c r="L290" s="151">
        <v>290</v>
      </c>
      <c r="M2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0" s="63"/>
      <c r="O290">
        <v>1</v>
      </c>
    </row>
    <row r="291" spans="1:15" ht="15.75" thickBot="1">
      <c r="A291" s="109">
        <v>16720384</v>
      </c>
      <c r="B291" s="115">
        <v>16720240</v>
      </c>
      <c r="C291" s="53"/>
      <c r="D291" s="54"/>
      <c r="E291" s="65"/>
      <c r="F291" s="55"/>
      <c r="G291" s="53"/>
      <c r="H291" s="57"/>
      <c r="I291" s="56"/>
      <c r="J291" s="56"/>
      <c r="K291" s="67"/>
      <c r="L291" s="151">
        <v>291</v>
      </c>
      <c r="M2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1" s="63"/>
      <c r="O291">
        <v>1</v>
      </c>
    </row>
    <row r="292" spans="1:15" ht="15.75" thickBot="1">
      <c r="A292" s="111">
        <v>16720384</v>
      </c>
      <c r="B292" s="112">
        <v>16720354</v>
      </c>
      <c r="C292" s="53"/>
      <c r="D292" s="54"/>
      <c r="E292" s="65"/>
      <c r="F292" s="55"/>
      <c r="G292" s="53"/>
      <c r="H292" s="57"/>
      <c r="I292" s="56"/>
      <c r="J292" s="56"/>
      <c r="K292" s="67"/>
      <c r="L292" s="151">
        <v>292</v>
      </c>
      <c r="M2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2" s="63"/>
      <c r="O292">
        <v>1</v>
      </c>
    </row>
    <row r="293" spans="1:15" ht="15.75" thickBot="1">
      <c r="A293" s="111">
        <v>16720384</v>
      </c>
      <c r="B293" s="112">
        <v>16720426</v>
      </c>
      <c r="C293" s="53"/>
      <c r="D293" s="54"/>
      <c r="E293" s="65"/>
      <c r="F293" s="55"/>
      <c r="G293" s="53"/>
      <c r="H293" s="57"/>
      <c r="I293" s="56"/>
      <c r="J293" s="56"/>
      <c r="K293" s="67"/>
      <c r="L293" s="151">
        <v>293</v>
      </c>
      <c r="M2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3" s="63"/>
      <c r="O293">
        <v>1</v>
      </c>
    </row>
    <row r="294" spans="1:15" ht="15.75" thickBot="1">
      <c r="A294" s="113">
        <v>16720384</v>
      </c>
      <c r="B294" s="114">
        <v>16720215</v>
      </c>
      <c r="C294" s="53"/>
      <c r="D294" s="54"/>
      <c r="E294" s="65"/>
      <c r="F294" s="55"/>
      <c r="G294" s="53"/>
      <c r="H294" s="57"/>
      <c r="I294" s="56"/>
      <c r="J294" s="56"/>
      <c r="K294" s="67"/>
      <c r="L294" s="151">
        <v>294</v>
      </c>
      <c r="M2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4" s="63"/>
      <c r="O294">
        <v>1</v>
      </c>
    </row>
    <row r="295" spans="1:15" ht="15.75" thickBot="1">
      <c r="A295" s="116">
        <v>16720278</v>
      </c>
      <c r="B295" s="117">
        <v>16720206</v>
      </c>
      <c r="C295" s="53"/>
      <c r="D295" s="54"/>
      <c r="E295" s="65"/>
      <c r="F295" s="55"/>
      <c r="G295" s="53"/>
      <c r="H295" s="57"/>
      <c r="I295" s="56"/>
      <c r="J295" s="56"/>
      <c r="K295" s="67"/>
      <c r="L295" s="151">
        <v>295</v>
      </c>
      <c r="M2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5" s="63"/>
      <c r="O295">
        <v>1</v>
      </c>
    </row>
    <row r="296" spans="1:15" ht="15.75" thickBot="1">
      <c r="A296" s="119">
        <v>16720418</v>
      </c>
      <c r="B296" s="120">
        <v>16720289</v>
      </c>
      <c r="C296" s="53"/>
      <c r="D296" s="54"/>
      <c r="E296" s="65"/>
      <c r="F296" s="55"/>
      <c r="G296" s="53"/>
      <c r="H296" s="57"/>
      <c r="I296" s="56"/>
      <c r="J296" s="56"/>
      <c r="K296" s="67"/>
      <c r="L296" s="151">
        <v>296</v>
      </c>
      <c r="M2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6" s="63"/>
      <c r="O296">
        <v>1</v>
      </c>
    </row>
    <row r="297" spans="1:15" ht="15.75" thickBot="1">
      <c r="A297" s="121">
        <v>16720418</v>
      </c>
      <c r="B297" s="122">
        <v>16720459</v>
      </c>
      <c r="C297" s="53"/>
      <c r="D297" s="54"/>
      <c r="E297" s="65"/>
      <c r="F297" s="55"/>
      <c r="G297" s="53"/>
      <c r="H297" s="57"/>
      <c r="I297" s="56"/>
      <c r="J297" s="56"/>
      <c r="K297" s="67"/>
      <c r="L297" s="151">
        <v>297</v>
      </c>
      <c r="M2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7" s="63"/>
      <c r="O297">
        <v>1</v>
      </c>
    </row>
    <row r="298" spans="1:15" ht="15.75" thickBot="1">
      <c r="A298" s="121">
        <v>16720418</v>
      </c>
      <c r="B298" s="122">
        <v>16720177</v>
      </c>
      <c r="C298" s="53"/>
      <c r="D298" s="54"/>
      <c r="E298" s="65"/>
      <c r="F298" s="55"/>
      <c r="G298" s="53"/>
      <c r="H298" s="57"/>
      <c r="I298" s="56"/>
      <c r="J298" s="56"/>
      <c r="K298" s="67"/>
      <c r="L298" s="151">
        <v>298</v>
      </c>
      <c r="M2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8" s="63"/>
      <c r="O298">
        <v>1</v>
      </c>
    </row>
    <row r="299" spans="1:15" ht="15.75" thickBot="1">
      <c r="A299" s="121">
        <v>16720418</v>
      </c>
      <c r="B299" s="122">
        <v>16720370</v>
      </c>
      <c r="C299" s="53"/>
      <c r="D299" s="54"/>
      <c r="E299" s="65"/>
      <c r="F299" s="55"/>
      <c r="G299" s="53"/>
      <c r="H299" s="57"/>
      <c r="I299" s="56"/>
      <c r="J299" s="56"/>
      <c r="K299" s="67"/>
      <c r="L299" s="151">
        <v>299</v>
      </c>
      <c r="M2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9" s="63"/>
      <c r="O299">
        <v>1</v>
      </c>
    </row>
    <row r="300" spans="1:15" ht="15.75" thickBot="1">
      <c r="A300" s="123">
        <v>16720418</v>
      </c>
      <c r="B300" s="124">
        <v>16720155</v>
      </c>
      <c r="C300" s="53"/>
      <c r="D300" s="54"/>
      <c r="E300" s="65"/>
      <c r="F300" s="55"/>
      <c r="G300" s="53"/>
      <c r="H300" s="57"/>
      <c r="I300" s="56"/>
      <c r="J300" s="56"/>
      <c r="K300" s="67"/>
      <c r="L300" s="151">
        <v>300</v>
      </c>
      <c r="M3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0" s="63"/>
      <c r="O300">
        <v>1</v>
      </c>
    </row>
    <row r="301" spans="1:15" ht="15.75" thickBot="1">
      <c r="A301" s="119">
        <v>16720316</v>
      </c>
      <c r="B301" s="120">
        <v>16720310</v>
      </c>
      <c r="C301" s="53"/>
      <c r="D301" s="54"/>
      <c r="E301" s="65"/>
      <c r="F301" s="55"/>
      <c r="G301" s="53"/>
      <c r="H301" s="57"/>
      <c r="I301" s="56"/>
      <c r="J301" s="56"/>
      <c r="K301" s="67"/>
      <c r="L301" s="151">
        <v>301</v>
      </c>
      <c r="M3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1" s="63"/>
      <c r="O301">
        <v>1</v>
      </c>
    </row>
    <row r="302" spans="1:15" ht="15.75" thickBot="1">
      <c r="A302" s="121">
        <v>16720316</v>
      </c>
      <c r="B302" s="122">
        <v>16720382</v>
      </c>
      <c r="C302" s="53"/>
      <c r="D302" s="54"/>
      <c r="E302" s="65"/>
      <c r="F302" s="55"/>
      <c r="G302" s="53"/>
      <c r="H302" s="57"/>
      <c r="I302" s="56"/>
      <c r="J302" s="56"/>
      <c r="K302" s="67"/>
      <c r="L302" s="151">
        <v>302</v>
      </c>
      <c r="M3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2" s="63"/>
      <c r="O302">
        <v>1</v>
      </c>
    </row>
    <row r="303" spans="1:15" ht="15.75" thickBot="1">
      <c r="A303" s="121">
        <v>16720316</v>
      </c>
      <c r="B303" s="122">
        <v>16720436</v>
      </c>
      <c r="C303" s="53"/>
      <c r="D303" s="54"/>
      <c r="E303" s="65"/>
      <c r="F303" s="55"/>
      <c r="G303" s="53"/>
      <c r="H303" s="57"/>
      <c r="I303" s="56"/>
      <c r="J303" s="56"/>
      <c r="K303" s="67"/>
      <c r="L303" s="151">
        <v>303</v>
      </c>
      <c r="M3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3" s="63"/>
      <c r="O303">
        <v>1</v>
      </c>
    </row>
    <row r="304" spans="1:15" ht="15.75" thickBot="1">
      <c r="A304" s="123">
        <v>16720316</v>
      </c>
      <c r="B304" s="124">
        <v>16720406</v>
      </c>
      <c r="C304" s="53"/>
      <c r="D304" s="54"/>
      <c r="E304" s="65"/>
      <c r="F304" s="55"/>
      <c r="G304" s="53"/>
      <c r="H304" s="57"/>
      <c r="I304" s="56"/>
      <c r="J304" s="56"/>
      <c r="K304" s="67"/>
      <c r="L304" s="151">
        <v>304</v>
      </c>
      <c r="M3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4" s="63"/>
      <c r="O304">
        <v>1</v>
      </c>
    </row>
    <row r="305" spans="1:15" ht="15.75" thickBot="1">
      <c r="A305" s="119">
        <v>16720245</v>
      </c>
      <c r="B305" s="120">
        <v>16720385</v>
      </c>
      <c r="C305" s="53"/>
      <c r="D305" s="54"/>
      <c r="E305" s="65"/>
      <c r="F305" s="55"/>
      <c r="G305" s="53"/>
      <c r="H305" s="57"/>
      <c r="I305" s="56"/>
      <c r="J305" s="56"/>
      <c r="K305" s="67"/>
      <c r="L305" s="151">
        <v>305</v>
      </c>
      <c r="M3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5" s="63"/>
      <c r="O305">
        <v>1</v>
      </c>
    </row>
    <row r="306" spans="1:15" ht="15.75" thickBot="1">
      <c r="A306" s="123">
        <v>16720245</v>
      </c>
      <c r="B306" s="124">
        <v>16720395</v>
      </c>
      <c r="C306" s="53"/>
      <c r="D306" s="54"/>
      <c r="E306" s="65"/>
      <c r="F306" s="55"/>
      <c r="G306" s="53"/>
      <c r="H306" s="57"/>
      <c r="I306" s="56"/>
      <c r="J306" s="56"/>
      <c r="K306" s="67"/>
      <c r="L306" s="151">
        <v>306</v>
      </c>
      <c r="M3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6" s="63"/>
      <c r="O306">
        <v>1</v>
      </c>
    </row>
    <row r="307" spans="1:15" ht="15.75" thickBot="1">
      <c r="A307" s="119">
        <v>16720422</v>
      </c>
      <c r="B307" s="120">
        <v>16720404</v>
      </c>
      <c r="C307" s="53"/>
      <c r="D307" s="54"/>
      <c r="E307" s="65"/>
      <c r="F307" s="55"/>
      <c r="G307" s="53"/>
      <c r="H307" s="57"/>
      <c r="I307" s="56"/>
      <c r="J307" s="56"/>
      <c r="K307" s="67"/>
      <c r="L307" s="151">
        <v>307</v>
      </c>
      <c r="M3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7" s="63"/>
      <c r="O307">
        <v>1</v>
      </c>
    </row>
    <row r="308" spans="1:15" ht="15.75" thickBot="1">
      <c r="A308" s="121">
        <v>16720422</v>
      </c>
      <c r="B308" s="122">
        <v>16720470</v>
      </c>
      <c r="C308" s="53"/>
      <c r="D308" s="54"/>
      <c r="E308" s="65"/>
      <c r="F308" s="55"/>
      <c r="G308" s="53"/>
      <c r="H308" s="57"/>
      <c r="I308" s="56"/>
      <c r="J308" s="56"/>
      <c r="K308" s="67"/>
      <c r="L308" s="151">
        <v>308</v>
      </c>
      <c r="M3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8" s="63"/>
      <c r="O308">
        <v>1</v>
      </c>
    </row>
    <row r="309" spans="1:15" ht="15.75" thickBot="1">
      <c r="A309" s="123">
        <v>16720422</v>
      </c>
      <c r="B309" s="124">
        <v>16720197</v>
      </c>
      <c r="C309" s="53"/>
      <c r="D309" s="54"/>
      <c r="E309" s="65"/>
      <c r="F309" s="55"/>
      <c r="G309" s="53"/>
      <c r="H309" s="57"/>
      <c r="I309" s="56"/>
      <c r="J309" s="56"/>
      <c r="K309" s="67"/>
      <c r="L309" s="151">
        <v>309</v>
      </c>
      <c r="M3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9" s="63"/>
      <c r="O309">
        <v>1</v>
      </c>
    </row>
    <row r="310" spans="1:15" ht="15.75" thickBot="1">
      <c r="A310" s="125">
        <v>16720411</v>
      </c>
      <c r="B310" s="126">
        <v>16720267</v>
      </c>
      <c r="C310" s="53"/>
      <c r="D310" s="54"/>
      <c r="E310" s="65"/>
      <c r="F310" s="55"/>
      <c r="G310" s="53"/>
      <c r="H310" s="57"/>
      <c r="I310" s="56"/>
      <c r="J310" s="56"/>
      <c r="K310" s="67"/>
      <c r="L310" s="151">
        <v>310</v>
      </c>
      <c r="M3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0" s="63"/>
      <c r="O310">
        <v>1</v>
      </c>
    </row>
    <row r="311" spans="1:15" ht="15.75" thickBot="1">
      <c r="A311" s="119">
        <v>16720190</v>
      </c>
      <c r="B311" s="120">
        <v>16720459</v>
      </c>
      <c r="C311" s="53"/>
      <c r="D311" s="54"/>
      <c r="E311" s="65"/>
      <c r="F311" s="55"/>
      <c r="G311" s="53"/>
      <c r="H311" s="57"/>
      <c r="I311" s="56"/>
      <c r="J311" s="56"/>
      <c r="K311" s="67"/>
      <c r="L311" s="151">
        <v>311</v>
      </c>
      <c r="M3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1" s="63"/>
      <c r="O311">
        <v>1</v>
      </c>
    </row>
    <row r="312" spans="1:15" ht="15.75" thickBot="1">
      <c r="A312" s="121">
        <v>16720190</v>
      </c>
      <c r="B312" s="122">
        <v>16720418</v>
      </c>
      <c r="C312" s="53"/>
      <c r="D312" s="54"/>
      <c r="E312" s="65"/>
      <c r="F312" s="55"/>
      <c r="G312" s="53"/>
      <c r="H312" s="57"/>
      <c r="I312" s="56"/>
      <c r="J312" s="56"/>
      <c r="K312" s="67"/>
      <c r="L312" s="151">
        <v>312</v>
      </c>
      <c r="M3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2" s="63"/>
      <c r="O312">
        <v>1</v>
      </c>
    </row>
    <row r="313" spans="1:15" ht="15.75" thickBot="1">
      <c r="A313" s="123">
        <v>16720190</v>
      </c>
      <c r="B313" s="124">
        <v>16720486</v>
      </c>
      <c r="C313" s="53"/>
      <c r="D313" s="54"/>
      <c r="E313" s="65"/>
      <c r="F313" s="55"/>
      <c r="G313" s="53"/>
      <c r="H313" s="57"/>
      <c r="I313" s="56"/>
      <c r="J313" s="56"/>
      <c r="K313" s="67"/>
      <c r="L313" s="151">
        <v>313</v>
      </c>
      <c r="M3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3" s="63"/>
      <c r="O313">
        <v>1</v>
      </c>
    </row>
    <row r="314" spans="1:15" ht="15.75" thickBot="1">
      <c r="A314" s="119">
        <v>16720388</v>
      </c>
      <c r="B314" s="120">
        <v>16720268</v>
      </c>
      <c r="C314" s="53"/>
      <c r="D314" s="54"/>
      <c r="E314" s="65"/>
      <c r="F314" s="55"/>
      <c r="G314" s="53"/>
      <c r="H314" s="57"/>
      <c r="I314" s="56"/>
      <c r="J314" s="56"/>
      <c r="K314" s="67"/>
      <c r="L314" s="151">
        <v>314</v>
      </c>
      <c r="M3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4" s="63"/>
      <c r="O314">
        <v>1</v>
      </c>
    </row>
    <row r="315" spans="1:15" ht="15.75" thickBot="1">
      <c r="A315" s="123">
        <v>16720388</v>
      </c>
      <c r="B315" s="124">
        <v>16720418</v>
      </c>
      <c r="C315" s="53"/>
      <c r="D315" s="54"/>
      <c r="E315" s="65"/>
      <c r="F315" s="55"/>
      <c r="G315" s="53"/>
      <c r="H315" s="57"/>
      <c r="I315" s="56"/>
      <c r="J315" s="56"/>
      <c r="K315" s="67"/>
      <c r="L315" s="151">
        <v>315</v>
      </c>
      <c r="M3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5" s="63"/>
      <c r="O315">
        <v>1</v>
      </c>
    </row>
    <row r="316" spans="1:15" ht="15.75" thickBot="1">
      <c r="A316" s="119">
        <v>16720427</v>
      </c>
      <c r="B316" s="120">
        <v>16720271</v>
      </c>
      <c r="C316" s="53"/>
      <c r="D316" s="54"/>
      <c r="E316" s="65"/>
      <c r="F316" s="55"/>
      <c r="G316" s="53"/>
      <c r="H316" s="57"/>
      <c r="I316" s="56"/>
      <c r="J316" s="56"/>
      <c r="K316" s="67"/>
      <c r="L316" s="151">
        <v>316</v>
      </c>
      <c r="M3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6" s="63"/>
      <c r="O316">
        <v>1</v>
      </c>
    </row>
    <row r="317" spans="1:15" ht="15.75" thickBot="1">
      <c r="A317" s="121">
        <v>16720427</v>
      </c>
      <c r="B317" s="122">
        <v>16720403</v>
      </c>
      <c r="C317" s="53"/>
      <c r="D317" s="54"/>
      <c r="E317" s="65"/>
      <c r="F317" s="55"/>
      <c r="G317" s="53"/>
      <c r="H317" s="57"/>
      <c r="I317" s="56"/>
      <c r="J317" s="56"/>
      <c r="K317" s="67"/>
      <c r="L317" s="151">
        <v>317</v>
      </c>
      <c r="M3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7" s="63"/>
      <c r="O317">
        <v>1</v>
      </c>
    </row>
    <row r="318" spans="1:15" ht="15.75" thickBot="1">
      <c r="A318" s="121">
        <v>16720427</v>
      </c>
      <c r="B318" s="122">
        <v>16720231</v>
      </c>
      <c r="C318" s="53"/>
      <c r="D318" s="54"/>
      <c r="E318" s="65"/>
      <c r="F318" s="55"/>
      <c r="G318" s="53"/>
      <c r="H318" s="57"/>
      <c r="I318" s="56"/>
      <c r="J318" s="56"/>
      <c r="K318" s="67"/>
      <c r="L318" s="151">
        <v>318</v>
      </c>
      <c r="M3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8" s="63"/>
      <c r="O318">
        <v>1</v>
      </c>
    </row>
    <row r="319" spans="1:15" ht="15.75" thickBot="1">
      <c r="A319" s="121">
        <v>16720427</v>
      </c>
      <c r="B319" s="122">
        <v>16720423</v>
      </c>
      <c r="C319" s="53"/>
      <c r="D319" s="54"/>
      <c r="E319" s="65"/>
      <c r="F319" s="55"/>
      <c r="G319" s="53"/>
      <c r="H319" s="57"/>
      <c r="I319" s="56"/>
      <c r="J319" s="56"/>
      <c r="K319" s="67"/>
      <c r="L319" s="151">
        <v>319</v>
      </c>
      <c r="M3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9" s="63"/>
      <c r="O319">
        <v>1</v>
      </c>
    </row>
    <row r="320" spans="1:15" ht="15.75" thickBot="1">
      <c r="A320" s="123">
        <v>16720427</v>
      </c>
      <c r="B320" s="124">
        <v>16720304</v>
      </c>
      <c r="C320" s="53"/>
      <c r="D320" s="54"/>
      <c r="E320" s="65"/>
      <c r="F320" s="55"/>
      <c r="G320" s="53"/>
      <c r="H320" s="57"/>
      <c r="I320" s="56"/>
      <c r="J320" s="56"/>
      <c r="K320" s="67"/>
      <c r="L320" s="151">
        <v>320</v>
      </c>
      <c r="M3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0" s="63"/>
      <c r="O320">
        <v>1</v>
      </c>
    </row>
    <row r="321" spans="1:15" ht="15.75" thickBot="1">
      <c r="A321" s="119">
        <v>16720356</v>
      </c>
      <c r="B321" s="120">
        <v>16720372</v>
      </c>
      <c r="C321" s="53"/>
      <c r="D321" s="54"/>
      <c r="E321" s="65"/>
      <c r="F321" s="55"/>
      <c r="G321" s="53"/>
      <c r="H321" s="57"/>
      <c r="I321" s="56"/>
      <c r="J321" s="56"/>
      <c r="K321" s="67"/>
      <c r="L321" s="151">
        <v>321</v>
      </c>
      <c r="M3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1" s="63"/>
      <c r="O321">
        <v>1</v>
      </c>
    </row>
    <row r="322" spans="1:15" ht="15.75" thickBot="1">
      <c r="A322" s="121">
        <v>16720356</v>
      </c>
      <c r="B322" s="122">
        <v>16720183</v>
      </c>
      <c r="C322" s="53"/>
      <c r="D322" s="54"/>
      <c r="E322" s="65"/>
      <c r="F322" s="55"/>
      <c r="G322" s="53"/>
      <c r="H322" s="57"/>
      <c r="I322" s="56"/>
      <c r="J322" s="56"/>
      <c r="K322" s="67"/>
      <c r="L322" s="151">
        <v>322</v>
      </c>
      <c r="M3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2" s="63"/>
      <c r="O322">
        <v>1</v>
      </c>
    </row>
    <row r="323" spans="1:15" ht="15.75" thickBot="1">
      <c r="A323" s="121">
        <v>16720356</v>
      </c>
      <c r="B323" s="122">
        <v>16720338</v>
      </c>
      <c r="C323" s="53"/>
      <c r="D323" s="54"/>
      <c r="E323" s="65"/>
      <c r="F323" s="55"/>
      <c r="G323" s="53"/>
      <c r="H323" s="57"/>
      <c r="I323" s="56"/>
      <c r="J323" s="56"/>
      <c r="K323" s="67"/>
      <c r="L323" s="151">
        <v>323</v>
      </c>
      <c r="M3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3" s="63"/>
      <c r="O323">
        <v>1</v>
      </c>
    </row>
    <row r="324" spans="1:15" ht="15.75" thickBot="1">
      <c r="A324" s="121">
        <v>16720356</v>
      </c>
      <c r="B324" s="122">
        <v>16720489</v>
      </c>
      <c r="C324" s="53"/>
      <c r="D324" s="54"/>
      <c r="E324" s="65"/>
      <c r="F324" s="55"/>
      <c r="G324" s="53"/>
      <c r="H324" s="57"/>
      <c r="I324" s="56"/>
      <c r="J324" s="56"/>
      <c r="K324" s="67"/>
      <c r="L324" s="151">
        <v>324</v>
      </c>
      <c r="M3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4" s="63"/>
      <c r="O324">
        <v>1</v>
      </c>
    </row>
    <row r="325" spans="1:15" ht="15.75" thickBot="1">
      <c r="A325" s="123">
        <v>16720356</v>
      </c>
      <c r="B325" s="124">
        <v>16720225</v>
      </c>
      <c r="C325" s="53"/>
      <c r="D325" s="54"/>
      <c r="E325" s="65"/>
      <c r="F325" s="55"/>
      <c r="G325" s="53"/>
      <c r="H325" s="57"/>
      <c r="I325" s="56"/>
      <c r="J325" s="56"/>
      <c r="K325" s="67"/>
      <c r="L325" s="151">
        <v>325</v>
      </c>
      <c r="M3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5" s="63"/>
      <c r="O325">
        <v>1</v>
      </c>
    </row>
    <row r="326" spans="1:15" ht="15.75" thickBot="1">
      <c r="A326" s="119">
        <v>16720215</v>
      </c>
      <c r="B326" s="120">
        <v>16720384</v>
      </c>
      <c r="C326" s="53"/>
      <c r="D326" s="54"/>
      <c r="E326" s="65"/>
      <c r="F326" s="55"/>
      <c r="G326" s="53"/>
      <c r="H326" s="57"/>
      <c r="I326" s="56"/>
      <c r="J326" s="56"/>
      <c r="K326" s="67"/>
      <c r="L326" s="151">
        <v>326</v>
      </c>
      <c r="M3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6" s="63"/>
      <c r="O326">
        <v>1</v>
      </c>
    </row>
    <row r="327" spans="1:15" ht="15.75" thickBot="1">
      <c r="A327" s="123">
        <v>16720215</v>
      </c>
      <c r="B327" s="124">
        <v>16720354</v>
      </c>
      <c r="C327" s="53"/>
      <c r="D327" s="54"/>
      <c r="E327" s="65"/>
      <c r="F327" s="55"/>
      <c r="G327" s="53"/>
      <c r="H327" s="57"/>
      <c r="I327" s="56"/>
      <c r="J327" s="56"/>
      <c r="K327" s="67"/>
      <c r="L327" s="151">
        <v>327</v>
      </c>
      <c r="M3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7" s="63"/>
      <c r="O327">
        <v>1</v>
      </c>
    </row>
    <row r="328" spans="1:15" ht="15.75" thickBot="1">
      <c r="A328" s="119">
        <v>16720267</v>
      </c>
      <c r="B328" s="120">
        <v>16720295</v>
      </c>
      <c r="C328" s="53"/>
      <c r="D328" s="54"/>
      <c r="E328" s="65"/>
      <c r="F328" s="55"/>
      <c r="G328" s="53"/>
      <c r="H328" s="57"/>
      <c r="I328" s="56"/>
      <c r="J328" s="56"/>
      <c r="K328" s="67"/>
      <c r="L328" s="151">
        <v>328</v>
      </c>
      <c r="M3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8" s="63"/>
      <c r="O328">
        <v>1</v>
      </c>
    </row>
    <row r="329" spans="1:15" ht="15.75" thickBot="1">
      <c r="A329" s="123">
        <v>16720267</v>
      </c>
      <c r="B329" s="124">
        <v>16720445</v>
      </c>
      <c r="C329" s="53"/>
      <c r="D329" s="54"/>
      <c r="E329" s="65"/>
      <c r="F329" s="55"/>
      <c r="G329" s="53"/>
      <c r="H329" s="57"/>
      <c r="I329" s="56"/>
      <c r="J329" s="56"/>
      <c r="K329" s="67"/>
      <c r="L329" s="151">
        <v>329</v>
      </c>
      <c r="M3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9" s="63"/>
      <c r="O329">
        <v>1</v>
      </c>
    </row>
    <row r="330" spans="1:15" ht="15.75" thickBot="1">
      <c r="A330" s="119">
        <v>16720185</v>
      </c>
      <c r="B330" s="120">
        <v>16720445</v>
      </c>
      <c r="C330" s="53"/>
      <c r="D330" s="54"/>
      <c r="E330" s="65"/>
      <c r="F330" s="55"/>
      <c r="G330" s="53"/>
      <c r="H330" s="57"/>
      <c r="I330" s="56"/>
      <c r="J330" s="56"/>
      <c r="K330" s="67"/>
      <c r="L330" s="151">
        <v>330</v>
      </c>
      <c r="M3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0" s="63"/>
      <c r="O330">
        <v>1</v>
      </c>
    </row>
    <row r="331" spans="1:15" ht="15.75" thickBot="1">
      <c r="A331" s="121">
        <v>16720185</v>
      </c>
      <c r="B331" s="122">
        <v>16720256</v>
      </c>
      <c r="C331" s="53"/>
      <c r="D331" s="54"/>
      <c r="E331" s="65"/>
      <c r="F331" s="55"/>
      <c r="G331" s="53"/>
      <c r="H331" s="57"/>
      <c r="I331" s="56"/>
      <c r="J331" s="56"/>
      <c r="K331" s="67"/>
      <c r="L331" s="151">
        <v>331</v>
      </c>
      <c r="M3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1" s="63"/>
      <c r="O331">
        <v>1</v>
      </c>
    </row>
    <row r="332" spans="1:15" ht="15.75" thickBot="1">
      <c r="A332" s="121">
        <v>16720185</v>
      </c>
      <c r="B332" s="122">
        <v>16720166</v>
      </c>
      <c r="C332" s="53"/>
      <c r="D332" s="54"/>
      <c r="E332" s="65"/>
      <c r="F332" s="55"/>
      <c r="G332" s="53"/>
      <c r="H332" s="57"/>
      <c r="I332" s="56"/>
      <c r="J332" s="56"/>
      <c r="K332" s="67"/>
      <c r="L332" s="151">
        <v>332</v>
      </c>
      <c r="M3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2" s="63"/>
      <c r="O332">
        <v>1</v>
      </c>
    </row>
    <row r="333" spans="1:15" ht="15.75" thickBot="1">
      <c r="A333" s="121">
        <v>16720185</v>
      </c>
      <c r="B333" s="122">
        <v>16720207</v>
      </c>
      <c r="C333" s="53"/>
      <c r="D333" s="54"/>
      <c r="E333" s="65"/>
      <c r="F333" s="55"/>
      <c r="G333" s="53"/>
      <c r="H333" s="57"/>
      <c r="I333" s="56"/>
      <c r="J333" s="56"/>
      <c r="K333" s="67"/>
      <c r="L333" s="151">
        <v>333</v>
      </c>
      <c r="M3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3" s="63"/>
      <c r="O333">
        <v>1</v>
      </c>
    </row>
    <row r="334" spans="1:15" ht="15.75" thickBot="1">
      <c r="A334" s="123">
        <v>16720185</v>
      </c>
      <c r="B334" s="124">
        <v>16720222</v>
      </c>
      <c r="C334" s="53"/>
      <c r="D334" s="54"/>
      <c r="E334" s="65"/>
      <c r="F334" s="55"/>
      <c r="G334" s="53"/>
      <c r="H334" s="57"/>
      <c r="I334" s="56"/>
      <c r="J334" s="56"/>
      <c r="K334" s="67"/>
      <c r="L334" s="151">
        <v>334</v>
      </c>
      <c r="M3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4" s="63"/>
      <c r="O334">
        <v>1</v>
      </c>
    </row>
    <row r="335" spans="1:15" ht="15.75" thickBot="1">
      <c r="A335" s="119">
        <v>16720296</v>
      </c>
      <c r="B335" s="120">
        <v>16720338</v>
      </c>
      <c r="C335" s="53"/>
      <c r="D335" s="54"/>
      <c r="E335" s="65"/>
      <c r="F335" s="55"/>
      <c r="G335" s="53"/>
      <c r="H335" s="57"/>
      <c r="I335" s="56"/>
      <c r="J335" s="56"/>
      <c r="K335" s="67"/>
      <c r="L335" s="151">
        <v>335</v>
      </c>
      <c r="M3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5" s="63"/>
      <c r="O335">
        <v>1</v>
      </c>
    </row>
    <row r="336" spans="1:15" ht="15.75" thickBot="1">
      <c r="A336" s="121">
        <v>16720296</v>
      </c>
      <c r="B336" s="122">
        <v>16720452</v>
      </c>
      <c r="C336" s="53"/>
      <c r="D336" s="54"/>
      <c r="E336" s="65"/>
      <c r="F336" s="55"/>
      <c r="G336" s="53"/>
      <c r="H336" s="57"/>
      <c r="I336" s="56"/>
      <c r="J336" s="56"/>
      <c r="K336" s="67"/>
      <c r="L336" s="151">
        <v>336</v>
      </c>
      <c r="M3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6" s="63"/>
      <c r="O336">
        <v>1</v>
      </c>
    </row>
    <row r="337" spans="1:15" ht="15.75" thickBot="1">
      <c r="A337" s="123">
        <v>16720296</v>
      </c>
      <c r="B337" s="124">
        <v>16720200</v>
      </c>
      <c r="C337" s="53"/>
      <c r="D337" s="54"/>
      <c r="E337" s="65"/>
      <c r="F337" s="55"/>
      <c r="G337" s="53"/>
      <c r="H337" s="57"/>
      <c r="I337" s="56"/>
      <c r="J337" s="56"/>
      <c r="K337" s="67"/>
      <c r="L337" s="151">
        <v>337</v>
      </c>
      <c r="M3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7" s="63"/>
      <c r="O337">
        <v>1</v>
      </c>
    </row>
    <row r="338" spans="1:15" ht="15.75" thickBot="1">
      <c r="A338" s="119">
        <v>16720372</v>
      </c>
      <c r="B338" s="120">
        <v>16720356</v>
      </c>
      <c r="C338" s="53"/>
      <c r="D338" s="54"/>
      <c r="E338" s="65"/>
      <c r="F338" s="55"/>
      <c r="G338" s="53"/>
      <c r="H338" s="57"/>
      <c r="I338" s="56"/>
      <c r="J338" s="56"/>
      <c r="K338" s="67"/>
      <c r="L338" s="151">
        <v>338</v>
      </c>
      <c r="M3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8" s="63"/>
      <c r="O338">
        <v>1</v>
      </c>
    </row>
    <row r="339" spans="1:15" ht="15.75" thickBot="1">
      <c r="A339" s="123">
        <v>16720372</v>
      </c>
      <c r="B339" s="124">
        <v>16720183</v>
      </c>
      <c r="C339" s="53"/>
      <c r="D339" s="54"/>
      <c r="E339" s="65"/>
      <c r="F339" s="55"/>
      <c r="G339" s="53"/>
      <c r="H339" s="57"/>
      <c r="I339" s="56"/>
      <c r="J339" s="56"/>
      <c r="K339" s="67"/>
      <c r="L339" s="151">
        <v>339</v>
      </c>
      <c r="M3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9" s="63"/>
      <c r="O339">
        <v>1</v>
      </c>
    </row>
    <row r="340" spans="1:15" ht="15.75" thickBot="1">
      <c r="A340" s="119">
        <v>16720183</v>
      </c>
      <c r="B340" s="120">
        <v>16720372</v>
      </c>
      <c r="C340" s="53"/>
      <c r="D340" s="54"/>
      <c r="E340" s="65"/>
      <c r="F340" s="55"/>
      <c r="G340" s="53"/>
      <c r="H340" s="57"/>
      <c r="I340" s="56"/>
      <c r="J340" s="56"/>
      <c r="K340" s="67"/>
      <c r="L340" s="151">
        <v>340</v>
      </c>
      <c r="M3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0" s="63"/>
      <c r="O340">
        <v>1</v>
      </c>
    </row>
    <row r="341" spans="1:15" ht="15.75" thickBot="1">
      <c r="A341" s="123">
        <v>16720183</v>
      </c>
      <c r="B341" s="124">
        <v>16720356</v>
      </c>
      <c r="C341" s="53"/>
      <c r="D341" s="54"/>
      <c r="E341" s="65"/>
      <c r="F341" s="55"/>
      <c r="G341" s="53"/>
      <c r="H341" s="57"/>
      <c r="I341" s="56"/>
      <c r="J341" s="56"/>
      <c r="K341" s="67"/>
      <c r="L341" s="151">
        <v>341</v>
      </c>
      <c r="M3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1" s="63"/>
      <c r="O341">
        <v>1</v>
      </c>
    </row>
    <row r="342" spans="1:15" ht="15.75" thickBot="1">
      <c r="A342" s="119">
        <v>16720283</v>
      </c>
      <c r="B342" s="120">
        <v>16720199</v>
      </c>
      <c r="C342" s="53"/>
      <c r="D342" s="54"/>
      <c r="E342" s="65"/>
      <c r="F342" s="55"/>
      <c r="G342" s="53"/>
      <c r="H342" s="57"/>
      <c r="I342" s="56"/>
      <c r="J342" s="56"/>
      <c r="K342" s="67"/>
      <c r="L342" s="151">
        <v>342</v>
      </c>
      <c r="M3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2" s="63"/>
      <c r="O342">
        <v>1</v>
      </c>
    </row>
    <row r="343" spans="1:15" ht="15.75" thickBot="1">
      <c r="A343" s="123">
        <v>16720283</v>
      </c>
      <c r="B343" s="124">
        <v>16720450</v>
      </c>
      <c r="C343" s="53"/>
      <c r="D343" s="54"/>
      <c r="E343" s="65"/>
      <c r="F343" s="55"/>
      <c r="G343" s="53"/>
      <c r="H343" s="57"/>
      <c r="I343" s="56"/>
      <c r="J343" s="56"/>
      <c r="K343" s="67"/>
      <c r="L343" s="151">
        <v>343</v>
      </c>
      <c r="M3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3" s="63"/>
      <c r="O343">
        <v>1</v>
      </c>
    </row>
    <row r="344" spans="1:15" ht="15.75" thickBot="1">
      <c r="A344" s="119">
        <v>16720385</v>
      </c>
      <c r="B344" s="120">
        <v>16720484</v>
      </c>
      <c r="C344" s="53"/>
      <c r="D344" s="54"/>
      <c r="E344" s="65"/>
      <c r="F344" s="55"/>
      <c r="G344" s="53"/>
      <c r="H344" s="57"/>
      <c r="I344" s="56"/>
      <c r="J344" s="56"/>
      <c r="K344" s="67"/>
      <c r="L344" s="151">
        <v>344</v>
      </c>
      <c r="M3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4" s="63"/>
      <c r="O344">
        <v>1</v>
      </c>
    </row>
    <row r="345" spans="1:15" ht="15.75" thickBot="1">
      <c r="A345" s="121">
        <v>16720385</v>
      </c>
      <c r="B345" s="122">
        <v>16720245</v>
      </c>
      <c r="C345" s="53"/>
      <c r="D345" s="54"/>
      <c r="E345" s="65"/>
      <c r="F345" s="55"/>
      <c r="G345" s="53"/>
      <c r="H345" s="57"/>
      <c r="I345" s="56"/>
      <c r="J345" s="56"/>
      <c r="K345" s="67"/>
      <c r="L345" s="151">
        <v>345</v>
      </c>
      <c r="M3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5" s="63"/>
      <c r="O345">
        <v>1</v>
      </c>
    </row>
    <row r="346" spans="1:15" ht="15.75" thickBot="1">
      <c r="A346" s="123">
        <v>16720385</v>
      </c>
      <c r="B346" s="124">
        <v>16720315</v>
      </c>
      <c r="C346" s="53"/>
      <c r="D346" s="54"/>
      <c r="E346" s="65"/>
      <c r="F346" s="55"/>
      <c r="G346" s="53"/>
      <c r="H346" s="57"/>
      <c r="I346" s="56"/>
      <c r="J346" s="56"/>
      <c r="K346" s="67"/>
      <c r="L346" s="151">
        <v>346</v>
      </c>
      <c r="M3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6" s="63"/>
      <c r="O346">
        <v>1</v>
      </c>
    </row>
    <row r="347" spans="1:15" ht="15.75" thickBot="1">
      <c r="A347" s="125">
        <v>16720336</v>
      </c>
      <c r="B347" s="126">
        <v>16720158</v>
      </c>
      <c r="C347" s="53"/>
      <c r="D347" s="54"/>
      <c r="E347" s="65"/>
      <c r="F347" s="55"/>
      <c r="G347" s="53"/>
      <c r="H347" s="57"/>
      <c r="I347" s="56"/>
      <c r="J347" s="56"/>
      <c r="K347" s="67"/>
      <c r="L347" s="151">
        <v>347</v>
      </c>
      <c r="M3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7" s="63"/>
      <c r="O347">
        <v>1</v>
      </c>
    </row>
    <row r="348" spans="1:15" ht="15.75" thickBot="1">
      <c r="A348" s="119">
        <v>16720343</v>
      </c>
      <c r="B348" s="120">
        <v>16720207</v>
      </c>
      <c r="C348" s="53"/>
      <c r="D348" s="54"/>
      <c r="E348" s="65"/>
      <c r="F348" s="55"/>
      <c r="G348" s="53"/>
      <c r="H348" s="57"/>
      <c r="I348" s="56"/>
      <c r="J348" s="56"/>
      <c r="K348" s="67"/>
      <c r="L348" s="151">
        <v>348</v>
      </c>
      <c r="M3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8" s="63"/>
      <c r="O348">
        <v>1</v>
      </c>
    </row>
    <row r="349" spans="1:15" ht="15.75" thickBot="1">
      <c r="A349" s="121">
        <v>16720343</v>
      </c>
      <c r="B349" s="122">
        <v>16720320</v>
      </c>
      <c r="C349" s="53"/>
      <c r="D349" s="54"/>
      <c r="E349" s="65"/>
      <c r="F349" s="55"/>
      <c r="G349" s="53"/>
      <c r="H349" s="57"/>
      <c r="I349" s="56"/>
      <c r="J349" s="56"/>
      <c r="K349" s="67"/>
      <c r="L349" s="151">
        <v>349</v>
      </c>
      <c r="M3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9" s="63"/>
      <c r="O349">
        <v>1</v>
      </c>
    </row>
    <row r="350" spans="1:15" ht="15.75" thickBot="1">
      <c r="A350" s="121">
        <v>16720343</v>
      </c>
      <c r="B350" s="122">
        <v>16720246</v>
      </c>
      <c r="C350" s="53"/>
      <c r="D350" s="54"/>
      <c r="E350" s="65"/>
      <c r="F350" s="55"/>
      <c r="G350" s="53"/>
      <c r="H350" s="57"/>
      <c r="I350" s="56"/>
      <c r="J350" s="56"/>
      <c r="K350" s="67"/>
      <c r="L350" s="151">
        <v>350</v>
      </c>
      <c r="M3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0" s="63"/>
      <c r="O350">
        <v>1</v>
      </c>
    </row>
    <row r="351" spans="1:15" ht="15.75" thickBot="1">
      <c r="A351" s="121">
        <v>16720343</v>
      </c>
      <c r="B351" s="122">
        <v>16720456</v>
      </c>
      <c r="C351" s="53"/>
      <c r="D351" s="54"/>
      <c r="E351" s="65"/>
      <c r="F351" s="55"/>
      <c r="G351" s="53"/>
      <c r="H351" s="57"/>
      <c r="I351" s="56"/>
      <c r="J351" s="56"/>
      <c r="K351" s="67"/>
      <c r="L351" s="151">
        <v>351</v>
      </c>
      <c r="M3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1" s="63"/>
      <c r="O351">
        <v>1</v>
      </c>
    </row>
    <row r="352" spans="1:15" ht="15.75" thickBot="1">
      <c r="A352" s="123">
        <v>16720343</v>
      </c>
      <c r="B352" s="124">
        <v>16720366</v>
      </c>
      <c r="C352" s="53"/>
      <c r="D352" s="54"/>
      <c r="E352" s="65"/>
      <c r="F352" s="55"/>
      <c r="G352" s="53"/>
      <c r="H352" s="57"/>
      <c r="I352" s="56"/>
      <c r="J352" s="56"/>
      <c r="K352" s="67"/>
      <c r="L352" s="151">
        <v>352</v>
      </c>
      <c r="M3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2" s="63"/>
      <c r="O352">
        <v>1</v>
      </c>
    </row>
    <row r="353" spans="1:15" ht="15.75" thickBot="1">
      <c r="A353" s="119">
        <v>16720423</v>
      </c>
      <c r="B353" s="120">
        <v>16720231</v>
      </c>
      <c r="C353" s="53"/>
      <c r="D353" s="54"/>
      <c r="E353" s="65"/>
      <c r="F353" s="55"/>
      <c r="G353" s="53"/>
      <c r="H353" s="57"/>
      <c r="I353" s="56"/>
      <c r="J353" s="56"/>
      <c r="K353" s="67"/>
      <c r="L353" s="151">
        <v>353</v>
      </c>
      <c r="M3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3" s="63"/>
      <c r="O353">
        <v>1</v>
      </c>
    </row>
    <row r="354" spans="1:15" ht="15.75" thickBot="1">
      <c r="A354" s="121">
        <v>16720423</v>
      </c>
      <c r="B354" s="122">
        <v>16720280</v>
      </c>
      <c r="C354" s="53"/>
      <c r="D354" s="54"/>
      <c r="E354" s="65"/>
      <c r="F354" s="55"/>
      <c r="G354" s="53"/>
      <c r="H354" s="57"/>
      <c r="I354" s="56"/>
      <c r="J354" s="56"/>
      <c r="K354" s="67"/>
      <c r="L354" s="151">
        <v>354</v>
      </c>
      <c r="M3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4" s="63"/>
      <c r="O354">
        <v>1</v>
      </c>
    </row>
    <row r="355" spans="1:15" ht="15.75" thickBot="1">
      <c r="A355" s="121">
        <v>16720423</v>
      </c>
      <c r="B355" s="122">
        <v>16720281</v>
      </c>
      <c r="C355" s="53"/>
      <c r="D355" s="54"/>
      <c r="E355" s="65"/>
      <c r="F355" s="55"/>
      <c r="G355" s="53"/>
      <c r="H355" s="57"/>
      <c r="I355" s="56"/>
      <c r="J355" s="56"/>
      <c r="K355" s="67"/>
      <c r="L355" s="151">
        <v>355</v>
      </c>
      <c r="M3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5" s="63"/>
      <c r="O355">
        <v>1</v>
      </c>
    </row>
    <row r="356" spans="1:15" ht="15.75" thickBot="1">
      <c r="A356" s="121">
        <v>16720423</v>
      </c>
      <c r="B356" s="122">
        <v>16720297</v>
      </c>
      <c r="C356" s="53"/>
      <c r="D356" s="54"/>
      <c r="E356" s="65"/>
      <c r="F356" s="55"/>
      <c r="G356" s="53"/>
      <c r="H356" s="57"/>
      <c r="I356" s="56"/>
      <c r="J356" s="56"/>
      <c r="K356" s="67"/>
      <c r="L356" s="151">
        <v>356</v>
      </c>
      <c r="M3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6" s="63"/>
      <c r="O356">
        <v>1</v>
      </c>
    </row>
    <row r="357" spans="1:15" ht="15.75" thickBot="1">
      <c r="A357" s="123">
        <v>16720423</v>
      </c>
      <c r="B357" s="124">
        <v>16720289</v>
      </c>
      <c r="C357" s="53"/>
      <c r="D357" s="54"/>
      <c r="E357" s="65"/>
      <c r="F357" s="55"/>
      <c r="G357" s="53"/>
      <c r="H357" s="57"/>
      <c r="I357" s="56"/>
      <c r="J357" s="56"/>
      <c r="K357" s="67"/>
      <c r="L357" s="151">
        <v>357</v>
      </c>
      <c r="M3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7" s="63"/>
      <c r="O357">
        <v>1</v>
      </c>
    </row>
    <row r="358" spans="1:15" ht="15.75" thickBot="1">
      <c r="A358" s="119">
        <v>16720199</v>
      </c>
      <c r="B358" s="120">
        <v>16720193</v>
      </c>
      <c r="C358" s="53"/>
      <c r="D358" s="54"/>
      <c r="E358" s="65"/>
      <c r="F358" s="55"/>
      <c r="G358" s="53"/>
      <c r="H358" s="57"/>
      <c r="I358" s="56"/>
      <c r="J358" s="56"/>
      <c r="K358" s="67"/>
      <c r="L358" s="151">
        <v>358</v>
      </c>
      <c r="M3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8" s="63"/>
      <c r="O358">
        <v>1</v>
      </c>
    </row>
    <row r="359" spans="1:15" ht="15.75" thickBot="1">
      <c r="A359" s="121">
        <v>16720199</v>
      </c>
      <c r="B359" s="122">
        <v>16720283</v>
      </c>
      <c r="C359" s="53"/>
      <c r="D359" s="54"/>
      <c r="E359" s="65"/>
      <c r="F359" s="55"/>
      <c r="G359" s="53"/>
      <c r="H359" s="57"/>
      <c r="I359" s="56"/>
      <c r="J359" s="56"/>
      <c r="K359" s="67"/>
      <c r="L359" s="151">
        <v>359</v>
      </c>
      <c r="M3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9" s="63"/>
      <c r="O359">
        <v>1</v>
      </c>
    </row>
    <row r="360" spans="1:15" ht="15.75" thickBot="1">
      <c r="A360" s="121">
        <v>16720199</v>
      </c>
      <c r="B360" s="122">
        <v>16720436</v>
      </c>
      <c r="C360" s="53"/>
      <c r="D360" s="54"/>
      <c r="E360" s="65"/>
      <c r="F360" s="55"/>
      <c r="G360" s="53"/>
      <c r="H360" s="57"/>
      <c r="I360" s="56"/>
      <c r="J360" s="56"/>
      <c r="K360" s="67"/>
      <c r="L360" s="151">
        <v>360</v>
      </c>
      <c r="M3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0" s="63"/>
      <c r="O360">
        <v>1</v>
      </c>
    </row>
    <row r="361" spans="1:15" ht="15.75" thickBot="1">
      <c r="A361" s="123">
        <v>16720199</v>
      </c>
      <c r="B361" s="124">
        <v>16720427</v>
      </c>
      <c r="C361" s="53"/>
      <c r="D361" s="54"/>
      <c r="E361" s="65"/>
      <c r="F361" s="55"/>
      <c r="G361" s="53"/>
      <c r="H361" s="57"/>
      <c r="I361" s="56"/>
      <c r="J361" s="56"/>
      <c r="K361" s="67"/>
      <c r="L361" s="151">
        <v>361</v>
      </c>
      <c r="M3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1" s="63"/>
      <c r="O361">
        <v>1</v>
      </c>
    </row>
    <row r="362" spans="1:15" ht="15.75" thickBot="1">
      <c r="A362" s="127">
        <v>16720486</v>
      </c>
      <c r="B362" s="128">
        <v>16720222</v>
      </c>
      <c r="C362" s="53"/>
      <c r="D362" s="54"/>
      <c r="E362" s="65"/>
      <c r="F362" s="55"/>
      <c r="G362" s="53"/>
      <c r="H362" s="57"/>
      <c r="I362" s="56"/>
      <c r="J362" s="56"/>
      <c r="K362" s="67"/>
      <c r="L362" s="151">
        <v>362</v>
      </c>
      <c r="M3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2" s="63"/>
      <c r="O362">
        <v>1</v>
      </c>
    </row>
    <row r="363" spans="1:15" ht="15.75" thickBot="1">
      <c r="A363" s="129">
        <v>16720486</v>
      </c>
      <c r="B363" s="130">
        <v>16720190</v>
      </c>
      <c r="C363" s="53"/>
      <c r="D363" s="54"/>
      <c r="E363" s="65"/>
      <c r="F363" s="55"/>
      <c r="G363" s="53"/>
      <c r="H363" s="57"/>
      <c r="I363" s="56"/>
      <c r="J363" s="56"/>
      <c r="K363" s="67"/>
      <c r="L363" s="151">
        <v>363</v>
      </c>
      <c r="M3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3" s="63"/>
      <c r="O363">
        <v>1</v>
      </c>
    </row>
    <row r="364" spans="1:15" ht="15.75" thickBot="1">
      <c r="A364" s="129">
        <v>16720486</v>
      </c>
      <c r="B364" s="130">
        <v>16720372</v>
      </c>
      <c r="C364" s="53"/>
      <c r="D364" s="54"/>
      <c r="E364" s="65"/>
      <c r="F364" s="55"/>
      <c r="G364" s="53"/>
      <c r="H364" s="57"/>
      <c r="I364" s="56"/>
      <c r="J364" s="56"/>
      <c r="K364" s="67"/>
      <c r="L364" s="151">
        <v>364</v>
      </c>
      <c r="M3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4" s="63"/>
      <c r="O364">
        <v>1</v>
      </c>
    </row>
    <row r="365" spans="1:15" ht="15.75" thickBot="1">
      <c r="A365" s="129">
        <v>16720486</v>
      </c>
      <c r="B365" s="130">
        <v>16720289</v>
      </c>
      <c r="C365" s="53"/>
      <c r="D365" s="54"/>
      <c r="E365" s="65"/>
      <c r="F365" s="55"/>
      <c r="G365" s="53"/>
      <c r="H365" s="57"/>
      <c r="I365" s="56"/>
      <c r="J365" s="56"/>
      <c r="K365" s="67"/>
      <c r="L365" s="151">
        <v>365</v>
      </c>
      <c r="M3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5" s="63"/>
      <c r="O365">
        <v>1</v>
      </c>
    </row>
    <row r="366" spans="1:15" ht="15.75" thickBot="1">
      <c r="A366" s="131">
        <v>16720486</v>
      </c>
      <c r="B366" s="132">
        <v>16720356</v>
      </c>
      <c r="C366" s="53"/>
      <c r="D366" s="54"/>
      <c r="E366" s="65"/>
      <c r="F366" s="55"/>
      <c r="G366" s="53"/>
      <c r="H366" s="57"/>
      <c r="I366" s="56"/>
      <c r="J366" s="56"/>
      <c r="K366" s="67"/>
      <c r="L366" s="151">
        <v>366</v>
      </c>
      <c r="M3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6" s="63"/>
      <c r="O366">
        <v>1</v>
      </c>
    </row>
    <row r="367" spans="1:15" ht="15.75" thickBot="1">
      <c r="A367" s="129">
        <v>16720154</v>
      </c>
      <c r="B367" s="128">
        <v>16720372</v>
      </c>
      <c r="C367" s="53"/>
      <c r="D367" s="54"/>
      <c r="E367" s="65"/>
      <c r="F367" s="55"/>
      <c r="G367" s="53"/>
      <c r="H367" s="57"/>
      <c r="I367" s="56"/>
      <c r="J367" s="56"/>
      <c r="K367" s="67"/>
      <c r="L367" s="151">
        <v>367</v>
      </c>
      <c r="M3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7" s="63"/>
      <c r="O367">
        <v>1</v>
      </c>
    </row>
    <row r="368" spans="1:15" ht="15.75" thickBot="1">
      <c r="A368" s="129">
        <v>16720154</v>
      </c>
      <c r="B368" s="130">
        <v>16720356</v>
      </c>
      <c r="C368" s="53"/>
      <c r="D368" s="54"/>
      <c r="E368" s="65"/>
      <c r="F368" s="55"/>
      <c r="G368" s="53"/>
      <c r="H368" s="57"/>
      <c r="I368" s="56"/>
      <c r="J368" s="56"/>
      <c r="K368" s="67"/>
      <c r="L368" s="151">
        <v>368</v>
      </c>
      <c r="M3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8" s="63"/>
      <c r="O368">
        <v>1</v>
      </c>
    </row>
    <row r="369" spans="1:15" ht="15.75" thickBot="1">
      <c r="A369" s="129">
        <v>16720154</v>
      </c>
      <c r="B369" s="130">
        <v>16720167</v>
      </c>
      <c r="C369" s="53"/>
      <c r="D369" s="54"/>
      <c r="E369" s="65"/>
      <c r="F369" s="55"/>
      <c r="G369" s="53"/>
      <c r="H369" s="57"/>
      <c r="I369" s="56"/>
      <c r="J369" s="56"/>
      <c r="K369" s="67"/>
      <c r="L369" s="151">
        <v>369</v>
      </c>
      <c r="M3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9" s="63"/>
      <c r="O369">
        <v>1</v>
      </c>
    </row>
    <row r="370" spans="1:15" ht="15.75" thickBot="1">
      <c r="A370" s="131">
        <v>16720154</v>
      </c>
      <c r="B370" s="132">
        <v>16720231</v>
      </c>
      <c r="C370" s="53"/>
      <c r="D370" s="54"/>
      <c r="E370" s="65"/>
      <c r="F370" s="55"/>
      <c r="G370" s="53"/>
      <c r="H370" s="57"/>
      <c r="I370" s="56"/>
      <c r="J370" s="56"/>
      <c r="K370" s="67"/>
      <c r="L370" s="151">
        <v>370</v>
      </c>
      <c r="M3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0" s="63"/>
      <c r="O370">
        <v>1</v>
      </c>
    </row>
    <row r="371" spans="1:15" ht="15.75" thickBot="1">
      <c r="A371" s="127">
        <v>16720420</v>
      </c>
      <c r="B371" s="128">
        <v>16720366</v>
      </c>
      <c r="C371" s="53"/>
      <c r="D371" s="54"/>
      <c r="E371" s="65"/>
      <c r="F371" s="55"/>
      <c r="G371" s="53"/>
      <c r="H371" s="57"/>
      <c r="I371" s="56"/>
      <c r="J371" s="56"/>
      <c r="K371" s="67"/>
      <c r="L371" s="151">
        <v>371</v>
      </c>
      <c r="M3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1" s="63"/>
      <c r="O371">
        <v>1</v>
      </c>
    </row>
    <row r="372" spans="1:15" ht="15.75" thickBot="1">
      <c r="A372" s="129">
        <v>16720420</v>
      </c>
      <c r="B372" s="130">
        <v>16720348</v>
      </c>
      <c r="C372" s="53"/>
      <c r="D372" s="54"/>
      <c r="E372" s="65"/>
      <c r="F372" s="55"/>
      <c r="G372" s="53"/>
      <c r="H372" s="57"/>
      <c r="I372" s="56"/>
      <c r="J372" s="56"/>
      <c r="K372" s="67"/>
      <c r="L372" s="151">
        <v>372</v>
      </c>
      <c r="M3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2" s="63"/>
      <c r="O372">
        <v>1</v>
      </c>
    </row>
    <row r="373" spans="1:15" ht="15.75" thickBot="1">
      <c r="A373" s="131">
        <v>16720420</v>
      </c>
      <c r="B373" s="132">
        <v>16720240</v>
      </c>
      <c r="C373" s="53"/>
      <c r="D373" s="54"/>
      <c r="E373" s="65"/>
      <c r="F373" s="55"/>
      <c r="G373" s="53"/>
      <c r="H373" s="57"/>
      <c r="I373" s="56"/>
      <c r="J373" s="56"/>
      <c r="K373" s="67"/>
      <c r="L373" s="151">
        <v>373</v>
      </c>
      <c r="M3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3" s="63"/>
      <c r="O373">
        <v>1</v>
      </c>
    </row>
    <row r="374" spans="1:15" ht="15.75" thickBot="1">
      <c r="A374" s="127">
        <v>16720177</v>
      </c>
      <c r="B374" s="128">
        <v>16720459</v>
      </c>
      <c r="C374" s="53"/>
      <c r="D374" s="54"/>
      <c r="E374" s="65"/>
      <c r="F374" s="55"/>
      <c r="G374" s="53"/>
      <c r="H374" s="57"/>
      <c r="I374" s="56"/>
      <c r="J374" s="56"/>
      <c r="K374" s="67"/>
      <c r="L374" s="151">
        <v>374</v>
      </c>
      <c r="M3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4" s="63"/>
      <c r="O374">
        <v>1</v>
      </c>
    </row>
    <row r="375" spans="1:15" ht="15.75" thickBot="1">
      <c r="A375" s="131">
        <v>16720177</v>
      </c>
      <c r="B375" s="132">
        <v>16720418</v>
      </c>
      <c r="C375" s="53"/>
      <c r="D375" s="54"/>
      <c r="E375" s="65"/>
      <c r="F375" s="55"/>
      <c r="G375" s="53"/>
      <c r="H375" s="57"/>
      <c r="I375" s="56"/>
      <c r="J375" s="56"/>
      <c r="K375" s="67"/>
      <c r="L375" s="151">
        <v>375</v>
      </c>
      <c r="M3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5" s="63"/>
      <c r="O375">
        <v>1</v>
      </c>
    </row>
    <row r="376" spans="1:15" ht="15.75" thickBot="1">
      <c r="A376" s="127">
        <v>16720271</v>
      </c>
      <c r="B376" s="128">
        <v>16720403</v>
      </c>
      <c r="C376" s="53"/>
      <c r="D376" s="54"/>
      <c r="E376" s="65"/>
      <c r="F376" s="55"/>
      <c r="G376" s="53"/>
      <c r="H376" s="57"/>
      <c r="I376" s="56"/>
      <c r="J376" s="56"/>
      <c r="K376" s="67"/>
      <c r="L376" s="151">
        <v>376</v>
      </c>
      <c r="M3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6" s="63"/>
      <c r="O376">
        <v>1</v>
      </c>
    </row>
    <row r="377" spans="1:15" ht="15.75" thickBot="1">
      <c r="A377" s="129">
        <v>16720271</v>
      </c>
      <c r="B377" s="130">
        <v>16720427</v>
      </c>
      <c r="C377" s="53"/>
      <c r="D377" s="54"/>
      <c r="E377" s="65"/>
      <c r="F377" s="55"/>
      <c r="G377" s="53"/>
      <c r="H377" s="57"/>
      <c r="I377" s="56"/>
      <c r="J377" s="56"/>
      <c r="K377" s="67"/>
      <c r="L377" s="151">
        <v>377</v>
      </c>
      <c r="M3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7" s="63"/>
      <c r="O377">
        <v>1</v>
      </c>
    </row>
    <row r="378" spans="1:15" ht="15.75" thickBot="1">
      <c r="A378" s="129">
        <v>16720271</v>
      </c>
      <c r="B378" s="130">
        <v>16720211</v>
      </c>
      <c r="C378" s="53"/>
      <c r="D378" s="54"/>
      <c r="E378" s="65"/>
      <c r="F378" s="55"/>
      <c r="G378" s="53"/>
      <c r="H378" s="57"/>
      <c r="I378" s="56"/>
      <c r="J378" s="56"/>
      <c r="K378" s="67"/>
      <c r="L378" s="151">
        <v>378</v>
      </c>
      <c r="M3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8" s="63"/>
      <c r="O378">
        <v>1</v>
      </c>
    </row>
    <row r="379" spans="1:15" ht="15.75" thickBot="1">
      <c r="A379" s="131">
        <v>16720271</v>
      </c>
      <c r="B379" s="132">
        <v>16720295</v>
      </c>
      <c r="C379" s="53"/>
      <c r="D379" s="54"/>
      <c r="E379" s="65"/>
      <c r="F379" s="55"/>
      <c r="G379" s="53"/>
      <c r="H379" s="57"/>
      <c r="I379" s="56"/>
      <c r="J379" s="56"/>
      <c r="K379" s="67"/>
      <c r="L379" s="151">
        <v>379</v>
      </c>
      <c r="M3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9" s="63"/>
      <c r="O379">
        <v>1</v>
      </c>
    </row>
    <row r="380" spans="1:15" ht="15.75" thickBot="1">
      <c r="A380" s="127">
        <v>16720354</v>
      </c>
      <c r="B380" s="128">
        <v>16720321</v>
      </c>
      <c r="C380" s="53"/>
      <c r="D380" s="54"/>
      <c r="E380" s="65"/>
      <c r="F380" s="55"/>
      <c r="G380" s="53"/>
      <c r="H380" s="57"/>
      <c r="I380" s="56"/>
      <c r="J380" s="56"/>
      <c r="K380" s="67"/>
      <c r="L380" s="151">
        <v>380</v>
      </c>
      <c r="M3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0" s="63"/>
      <c r="O380">
        <v>1</v>
      </c>
    </row>
    <row r="381" spans="1:15" ht="15.75" thickBot="1">
      <c r="A381" s="129">
        <v>16720354</v>
      </c>
      <c r="B381" s="130">
        <v>16720384</v>
      </c>
      <c r="C381" s="53"/>
      <c r="D381" s="54"/>
      <c r="E381" s="65"/>
      <c r="F381" s="55"/>
      <c r="G381" s="53"/>
      <c r="H381" s="57"/>
      <c r="I381" s="56"/>
      <c r="J381" s="56"/>
      <c r="K381" s="67"/>
      <c r="L381" s="151">
        <v>381</v>
      </c>
      <c r="M3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1" s="63"/>
      <c r="O381">
        <v>1</v>
      </c>
    </row>
    <row r="382" spans="1:15" ht="15.75" thickBot="1">
      <c r="A382" s="131">
        <v>16720354</v>
      </c>
      <c r="B382" s="132">
        <v>16720232</v>
      </c>
      <c r="C382" s="53"/>
      <c r="D382" s="54"/>
      <c r="E382" s="65"/>
      <c r="F382" s="55"/>
      <c r="G382" s="53"/>
      <c r="H382" s="57"/>
      <c r="I382" s="56"/>
      <c r="J382" s="56"/>
      <c r="K382" s="67"/>
      <c r="L382" s="151">
        <v>382</v>
      </c>
      <c r="M3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2" s="63"/>
      <c r="O382">
        <v>1</v>
      </c>
    </row>
    <row r="383" spans="1:15" ht="15.75" thickBot="1">
      <c r="A383" s="127">
        <v>16720309</v>
      </c>
      <c r="B383" s="128">
        <v>16720174</v>
      </c>
      <c r="C383" s="53"/>
      <c r="D383" s="54"/>
      <c r="E383" s="65"/>
      <c r="F383" s="55"/>
      <c r="G383" s="53"/>
      <c r="H383" s="57"/>
      <c r="I383" s="56"/>
      <c r="J383" s="56"/>
      <c r="K383" s="67"/>
      <c r="L383" s="151">
        <v>383</v>
      </c>
      <c r="M3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3" s="63"/>
      <c r="O383">
        <v>1</v>
      </c>
    </row>
    <row r="384" spans="1:15" ht="15.75" thickBot="1">
      <c r="A384" s="131">
        <v>16720309</v>
      </c>
      <c r="B384" s="132">
        <v>16720296</v>
      </c>
      <c r="C384" s="53"/>
      <c r="D384" s="54"/>
      <c r="E384" s="65"/>
      <c r="F384" s="55"/>
      <c r="G384" s="53"/>
      <c r="H384" s="57"/>
      <c r="I384" s="56"/>
      <c r="J384" s="56"/>
      <c r="K384" s="67"/>
      <c r="L384" s="151">
        <v>384</v>
      </c>
      <c r="M3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4" s="63"/>
      <c r="O384">
        <v>1</v>
      </c>
    </row>
    <row r="385" spans="1:15" ht="15.75" thickBot="1">
      <c r="A385" s="127">
        <v>16720433</v>
      </c>
      <c r="B385" s="128">
        <v>16720427</v>
      </c>
      <c r="C385" s="53"/>
      <c r="D385" s="54"/>
      <c r="E385" s="65"/>
      <c r="F385" s="55"/>
      <c r="G385" s="53"/>
      <c r="H385" s="57"/>
      <c r="I385" s="56"/>
      <c r="J385" s="56"/>
      <c r="K385" s="67"/>
      <c r="L385" s="151">
        <v>385</v>
      </c>
      <c r="M3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5" s="63"/>
      <c r="O385">
        <v>1</v>
      </c>
    </row>
    <row r="386" spans="1:15" ht="15.75" thickBot="1">
      <c r="A386" s="129">
        <v>16720433</v>
      </c>
      <c r="B386" s="130">
        <v>16720445</v>
      </c>
      <c r="C386" s="53"/>
      <c r="D386" s="54"/>
      <c r="E386" s="65"/>
      <c r="F386" s="55"/>
      <c r="G386" s="53"/>
      <c r="H386" s="57"/>
      <c r="I386" s="56"/>
      <c r="J386" s="56"/>
      <c r="K386" s="67"/>
      <c r="L386" s="151">
        <v>386</v>
      </c>
      <c r="M3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6" s="63"/>
      <c r="O386">
        <v>1</v>
      </c>
    </row>
    <row r="387" spans="1:15" ht="15.75" thickBot="1">
      <c r="A387" s="131">
        <v>16720433</v>
      </c>
      <c r="B387" s="132">
        <v>16720385</v>
      </c>
      <c r="C387" s="53"/>
      <c r="D387" s="54"/>
      <c r="E387" s="65"/>
      <c r="F387" s="55"/>
      <c r="G387" s="53"/>
      <c r="H387" s="57"/>
      <c r="I387" s="56"/>
      <c r="J387" s="56"/>
      <c r="K387" s="67"/>
      <c r="L387" s="151">
        <v>387</v>
      </c>
      <c r="M3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7" s="63"/>
      <c r="O387">
        <v>1</v>
      </c>
    </row>
    <row r="388" spans="1:15" ht="15.75" thickBot="1">
      <c r="A388" s="133">
        <v>16720340</v>
      </c>
      <c r="B388" s="134">
        <v>16720293</v>
      </c>
      <c r="C388" s="53"/>
      <c r="D388" s="54"/>
      <c r="E388" s="65"/>
      <c r="F388" s="55"/>
      <c r="G388" s="53"/>
      <c r="H388" s="57"/>
      <c r="I388" s="56"/>
      <c r="J388" s="56"/>
      <c r="K388" s="67"/>
      <c r="L388" s="151">
        <v>388</v>
      </c>
      <c r="M3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8" s="63"/>
      <c r="O388">
        <v>1</v>
      </c>
    </row>
    <row r="389" spans="1:15" ht="15.75" thickBot="1">
      <c r="A389" s="135">
        <v>16720382</v>
      </c>
      <c r="B389" s="136">
        <v>16720476</v>
      </c>
      <c r="C389" s="53"/>
      <c r="D389" s="54"/>
      <c r="E389" s="65"/>
      <c r="F389" s="55"/>
      <c r="G389" s="53"/>
      <c r="H389" s="57"/>
      <c r="I389" s="56"/>
      <c r="J389" s="56"/>
      <c r="K389" s="67"/>
      <c r="L389" s="151">
        <v>389</v>
      </c>
      <c r="M3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9" s="63"/>
      <c r="O389">
        <v>1</v>
      </c>
    </row>
    <row r="390" spans="1:15" ht="15.75" thickBot="1">
      <c r="A390" s="137">
        <v>16720382</v>
      </c>
      <c r="B390" s="138">
        <v>16720352</v>
      </c>
      <c r="C390" s="53"/>
      <c r="D390" s="54"/>
      <c r="E390" s="65"/>
      <c r="F390" s="55"/>
      <c r="G390" s="53"/>
      <c r="H390" s="57"/>
      <c r="I390" s="56"/>
      <c r="J390" s="56"/>
      <c r="K390" s="67"/>
      <c r="L390" s="151">
        <v>390</v>
      </c>
      <c r="M3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0" s="63"/>
      <c r="O390">
        <v>1</v>
      </c>
    </row>
    <row r="391" spans="1:15" ht="15.75" thickBot="1">
      <c r="A391" s="137">
        <v>16720382</v>
      </c>
      <c r="B391" s="138">
        <v>16720166</v>
      </c>
      <c r="C391" s="53"/>
      <c r="D391" s="54"/>
      <c r="E391" s="65"/>
      <c r="F391" s="55"/>
      <c r="G391" s="53"/>
      <c r="H391" s="57"/>
      <c r="I391" s="56"/>
      <c r="J391" s="56"/>
      <c r="K391" s="67"/>
      <c r="L391" s="151">
        <v>391</v>
      </c>
      <c r="M3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1" s="63"/>
      <c r="O391">
        <v>1</v>
      </c>
    </row>
    <row r="392" spans="1:15" ht="15.75" thickBot="1">
      <c r="A392" s="137">
        <v>16720382</v>
      </c>
      <c r="B392" s="138">
        <v>16720412</v>
      </c>
      <c r="C392" s="53"/>
      <c r="D392" s="54"/>
      <c r="E392" s="65"/>
      <c r="F392" s="55"/>
      <c r="G392" s="53"/>
      <c r="H392" s="57"/>
      <c r="I392" s="56"/>
      <c r="J392" s="56"/>
      <c r="K392" s="67"/>
      <c r="L392" s="151">
        <v>392</v>
      </c>
      <c r="M3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2" s="63"/>
      <c r="O392">
        <v>1</v>
      </c>
    </row>
    <row r="393" spans="1:15" ht="15.75" thickBot="1">
      <c r="A393" s="139">
        <v>16720382</v>
      </c>
      <c r="B393" s="140">
        <v>16720406</v>
      </c>
      <c r="C393" s="53"/>
      <c r="D393" s="54"/>
      <c r="E393" s="65"/>
      <c r="F393" s="55"/>
      <c r="G393" s="53"/>
      <c r="H393" s="57"/>
      <c r="I393" s="56"/>
      <c r="J393" s="56"/>
      <c r="K393" s="67"/>
      <c r="L393" s="151">
        <v>393</v>
      </c>
      <c r="M3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3" s="63"/>
      <c r="O393">
        <v>1</v>
      </c>
    </row>
    <row r="394" spans="1:15" ht="15.75" thickBot="1">
      <c r="A394" s="141">
        <v>16720471</v>
      </c>
      <c r="B394" s="136">
        <v>16720269</v>
      </c>
      <c r="C394" s="53"/>
      <c r="D394" s="54"/>
      <c r="E394" s="65"/>
      <c r="F394" s="55"/>
      <c r="G394" s="53"/>
      <c r="H394" s="57"/>
      <c r="I394" s="56"/>
      <c r="J394" s="56"/>
      <c r="K394" s="67"/>
      <c r="L394" s="151">
        <v>394</v>
      </c>
      <c r="M3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4" s="63"/>
      <c r="O394">
        <v>1</v>
      </c>
    </row>
    <row r="395" spans="1:15" ht="15.75" thickBot="1">
      <c r="A395" s="139">
        <v>16720471</v>
      </c>
      <c r="B395" s="140">
        <v>16720162</v>
      </c>
      <c r="C395" s="53"/>
      <c r="D395" s="54"/>
      <c r="E395" s="65"/>
      <c r="F395" s="55"/>
      <c r="G395" s="53"/>
      <c r="H395" s="57"/>
      <c r="I395" s="56"/>
      <c r="J395" s="56"/>
      <c r="K395" s="67"/>
      <c r="L395" s="151">
        <v>395</v>
      </c>
      <c r="M3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5" s="63"/>
      <c r="O395">
        <v>1</v>
      </c>
    </row>
    <row r="396" spans="1:15" ht="15.75" thickBot="1">
      <c r="A396" s="135">
        <v>16720318</v>
      </c>
      <c r="B396" s="142">
        <v>16720396</v>
      </c>
      <c r="C396" s="53"/>
      <c r="D396" s="54"/>
      <c r="E396" s="65"/>
      <c r="F396" s="55"/>
      <c r="G396" s="53"/>
      <c r="H396" s="57"/>
      <c r="I396" s="56"/>
      <c r="J396" s="56"/>
      <c r="K396" s="67"/>
      <c r="L396" s="151">
        <v>396</v>
      </c>
      <c r="M3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6" s="63"/>
      <c r="O396">
        <v>1</v>
      </c>
    </row>
    <row r="397" spans="1:15" ht="15.75" thickBot="1">
      <c r="A397" s="137">
        <v>16720318</v>
      </c>
      <c r="B397" s="143">
        <v>16720284</v>
      </c>
      <c r="C397" s="53"/>
      <c r="D397" s="54"/>
      <c r="E397" s="65"/>
      <c r="F397" s="55"/>
      <c r="G397" s="53"/>
      <c r="H397" s="57"/>
      <c r="I397" s="56"/>
      <c r="J397" s="56"/>
      <c r="K397" s="67"/>
      <c r="L397" s="151">
        <v>397</v>
      </c>
      <c r="M3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7" s="63"/>
      <c r="O397">
        <v>1</v>
      </c>
    </row>
    <row r="398" spans="1:15" ht="15.75" thickBot="1">
      <c r="A398" s="137">
        <v>16720318</v>
      </c>
      <c r="B398" s="143">
        <v>16720458</v>
      </c>
      <c r="C398" s="53"/>
      <c r="D398" s="54"/>
      <c r="E398" s="65"/>
      <c r="F398" s="55"/>
      <c r="G398" s="53"/>
      <c r="H398" s="57"/>
      <c r="I398" s="56"/>
      <c r="J398" s="56"/>
      <c r="K398" s="67"/>
      <c r="L398" s="151">
        <v>398</v>
      </c>
      <c r="M3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8" s="63"/>
      <c r="O398">
        <v>1</v>
      </c>
    </row>
    <row r="399" spans="1:15" ht="15.75" thickBot="1">
      <c r="A399" s="137">
        <v>16720318</v>
      </c>
      <c r="B399" s="143">
        <v>16720476</v>
      </c>
      <c r="C399" s="53"/>
      <c r="D399" s="54"/>
      <c r="E399" s="65"/>
      <c r="F399" s="55"/>
      <c r="G399" s="53"/>
      <c r="H399" s="57"/>
      <c r="I399" s="56"/>
      <c r="J399" s="56"/>
      <c r="K399" s="67"/>
      <c r="L399" s="151">
        <v>399</v>
      </c>
      <c r="M3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9" s="63"/>
      <c r="O399">
        <v>1</v>
      </c>
    </row>
    <row r="400" spans="1:15" ht="15.75" thickBot="1">
      <c r="A400" s="139">
        <v>16720318</v>
      </c>
      <c r="B400" s="144">
        <v>16720446</v>
      </c>
      <c r="C400" s="53"/>
      <c r="D400" s="54"/>
      <c r="E400" s="65"/>
      <c r="F400" s="55"/>
      <c r="G400" s="53"/>
      <c r="H400" s="57"/>
      <c r="I400" s="56"/>
      <c r="J400" s="56"/>
      <c r="K400" s="67"/>
      <c r="L400" s="151">
        <v>400</v>
      </c>
      <c r="M4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0" s="63"/>
      <c r="O400">
        <v>1</v>
      </c>
    </row>
    <row r="401" spans="1:15" ht="15.75" thickBot="1">
      <c r="A401" s="135">
        <v>16720170</v>
      </c>
      <c r="B401" s="143">
        <v>16720476</v>
      </c>
      <c r="C401" s="53"/>
      <c r="D401" s="54"/>
      <c r="E401" s="65"/>
      <c r="F401" s="55"/>
      <c r="G401" s="53"/>
      <c r="H401" s="57"/>
      <c r="I401" s="56"/>
      <c r="J401" s="56"/>
      <c r="K401" s="67"/>
      <c r="L401" s="151">
        <v>401</v>
      </c>
      <c r="M4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1" s="63"/>
      <c r="O401">
        <v>1</v>
      </c>
    </row>
    <row r="402" spans="1:15" ht="15.75" thickBot="1">
      <c r="A402" s="139">
        <v>16720170</v>
      </c>
      <c r="B402" s="144">
        <v>16720321</v>
      </c>
      <c r="C402" s="53"/>
      <c r="D402" s="54"/>
      <c r="E402" s="65"/>
      <c r="F402" s="55"/>
      <c r="G402" s="53"/>
      <c r="H402" s="57"/>
      <c r="I402" s="56"/>
      <c r="J402" s="56"/>
      <c r="K402" s="67"/>
      <c r="L402" s="151">
        <v>402</v>
      </c>
      <c r="M4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2" s="63"/>
      <c r="O402">
        <v>1</v>
      </c>
    </row>
    <row r="403" spans="1:15" ht="15.75" thickBot="1">
      <c r="A403" s="135">
        <v>16720310</v>
      </c>
      <c r="B403" s="143">
        <v>16720316</v>
      </c>
      <c r="C403" s="53"/>
      <c r="D403" s="54"/>
      <c r="E403" s="65"/>
      <c r="F403" s="55"/>
      <c r="G403" s="53"/>
      <c r="H403" s="57"/>
      <c r="I403" s="56"/>
      <c r="J403" s="56"/>
      <c r="K403" s="67"/>
      <c r="L403" s="151">
        <v>403</v>
      </c>
      <c r="M4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3" s="63"/>
      <c r="O403">
        <v>1</v>
      </c>
    </row>
    <row r="404" spans="1:15" ht="15.75" thickBot="1">
      <c r="A404" s="137">
        <v>16720310</v>
      </c>
      <c r="B404" s="143">
        <v>16720382</v>
      </c>
      <c r="C404" s="53"/>
      <c r="D404" s="54"/>
      <c r="E404" s="65"/>
      <c r="F404" s="55"/>
      <c r="G404" s="53"/>
      <c r="H404" s="57"/>
      <c r="I404" s="56"/>
      <c r="J404" s="56"/>
      <c r="K404" s="67"/>
      <c r="L404" s="151">
        <v>404</v>
      </c>
      <c r="M4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4" s="63"/>
      <c r="O404">
        <v>1</v>
      </c>
    </row>
    <row r="405" spans="1:15" ht="15.75" thickBot="1">
      <c r="A405" s="137">
        <v>16720310</v>
      </c>
      <c r="B405" s="143">
        <v>16720468</v>
      </c>
      <c r="C405" s="53"/>
      <c r="D405" s="54"/>
      <c r="E405" s="65"/>
      <c r="F405" s="55"/>
      <c r="G405" s="53"/>
      <c r="H405" s="57"/>
      <c r="I405" s="56"/>
      <c r="J405" s="56"/>
      <c r="K405" s="67"/>
      <c r="L405" s="151">
        <v>405</v>
      </c>
      <c r="M4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5" s="63"/>
      <c r="O405">
        <v>1</v>
      </c>
    </row>
    <row r="406" spans="1:15" ht="15.75" thickBot="1">
      <c r="A406" s="137">
        <v>16720310</v>
      </c>
      <c r="B406" s="143">
        <v>16720436</v>
      </c>
      <c r="C406" s="53"/>
      <c r="D406" s="54"/>
      <c r="E406" s="65"/>
      <c r="F406" s="55"/>
      <c r="G406" s="53"/>
      <c r="H406" s="57"/>
      <c r="I406" s="56"/>
      <c r="J406" s="56"/>
      <c r="K406" s="67"/>
      <c r="L406" s="151">
        <v>406</v>
      </c>
      <c r="M4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6" s="63"/>
      <c r="O406">
        <v>1</v>
      </c>
    </row>
    <row r="407" spans="1:15" ht="15.75" thickBot="1">
      <c r="A407" s="139">
        <v>16720310</v>
      </c>
      <c r="B407" s="144">
        <v>16720430</v>
      </c>
      <c r="C407" s="53"/>
      <c r="D407" s="54"/>
      <c r="E407" s="65"/>
      <c r="F407" s="55"/>
      <c r="G407" s="53"/>
      <c r="H407" s="57"/>
      <c r="I407" s="56"/>
      <c r="J407" s="56"/>
      <c r="K407" s="67"/>
      <c r="L407" s="151">
        <v>407</v>
      </c>
      <c r="M4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7" s="63"/>
      <c r="O407">
        <v>1</v>
      </c>
    </row>
    <row r="408" spans="1:15" ht="15.75" thickBot="1">
      <c r="A408" s="135">
        <v>16720249</v>
      </c>
      <c r="B408" s="143">
        <v>16720247</v>
      </c>
      <c r="C408" s="53"/>
      <c r="D408" s="54"/>
      <c r="E408" s="65"/>
      <c r="F408" s="55"/>
      <c r="G408" s="53"/>
      <c r="H408" s="57"/>
      <c r="I408" s="56"/>
      <c r="J408" s="56"/>
      <c r="K408" s="67"/>
      <c r="L408" s="151">
        <v>408</v>
      </c>
      <c r="M4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8" s="63"/>
      <c r="O408">
        <v>1</v>
      </c>
    </row>
    <row r="409" spans="1:15" ht="15.75" thickBot="1">
      <c r="A409" s="137">
        <v>16720249</v>
      </c>
      <c r="B409" s="143">
        <v>16720469</v>
      </c>
      <c r="C409" s="53"/>
      <c r="D409" s="54"/>
      <c r="E409" s="65"/>
      <c r="F409" s="55"/>
      <c r="G409" s="53"/>
      <c r="H409" s="57"/>
      <c r="I409" s="56"/>
      <c r="J409" s="56"/>
      <c r="K409" s="67"/>
      <c r="L409" s="151">
        <v>409</v>
      </c>
      <c r="M4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9" s="63"/>
      <c r="O409">
        <v>1</v>
      </c>
    </row>
    <row r="410" spans="1:15" ht="15.75" thickBot="1">
      <c r="A410" s="139">
        <v>16720249</v>
      </c>
      <c r="B410" s="144">
        <v>16720211</v>
      </c>
      <c r="C410" s="53"/>
      <c r="D410" s="54"/>
      <c r="E410" s="65"/>
      <c r="F410" s="55"/>
      <c r="G410" s="53"/>
      <c r="H410" s="57"/>
      <c r="I410" s="56"/>
      <c r="J410" s="56"/>
      <c r="K410" s="67"/>
      <c r="L410" s="151">
        <v>410</v>
      </c>
      <c r="M4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0" s="63"/>
      <c r="O410">
        <v>1</v>
      </c>
    </row>
    <row r="411" spans="1:15" ht="15.75" thickBot="1">
      <c r="A411" s="135">
        <v>16720426</v>
      </c>
      <c r="B411" s="145">
        <v>16720456</v>
      </c>
      <c r="C411" s="53"/>
      <c r="D411" s="54"/>
      <c r="E411" s="65"/>
      <c r="F411" s="55"/>
      <c r="G411" s="53"/>
      <c r="H411" s="57"/>
      <c r="I411" s="56"/>
      <c r="J411" s="56"/>
      <c r="K411" s="67"/>
      <c r="L411" s="151">
        <v>411</v>
      </c>
      <c r="M4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1" s="63"/>
      <c r="O411">
        <v>1</v>
      </c>
    </row>
    <row r="412" spans="1:15" ht="15.75" thickBot="1">
      <c r="A412" s="139">
        <v>16720426</v>
      </c>
      <c r="B412" s="146">
        <v>16720384</v>
      </c>
      <c r="C412" s="53"/>
      <c r="D412" s="54"/>
      <c r="E412" s="65"/>
      <c r="F412" s="55"/>
      <c r="G412" s="53"/>
      <c r="H412" s="57"/>
      <c r="I412" s="56"/>
      <c r="J412" s="56"/>
      <c r="K412" s="67"/>
      <c r="L412" s="151">
        <v>412</v>
      </c>
      <c r="M4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2" s="63"/>
      <c r="O412">
        <v>1</v>
      </c>
    </row>
    <row r="413" spans="1:15" ht="15.75" thickBot="1">
      <c r="A413" s="135">
        <v>16720268</v>
      </c>
      <c r="B413" s="145">
        <v>16720382</v>
      </c>
      <c r="C413" s="53"/>
      <c r="D413" s="54"/>
      <c r="E413" s="65"/>
      <c r="F413" s="55"/>
      <c r="G413" s="53"/>
      <c r="H413" s="57"/>
      <c r="I413" s="56"/>
      <c r="J413" s="56"/>
      <c r="K413" s="67"/>
      <c r="L413" s="151">
        <v>413</v>
      </c>
      <c r="M4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3" s="63"/>
      <c r="O413">
        <v>1</v>
      </c>
    </row>
    <row r="414" spans="1:15" ht="15.75" thickBot="1">
      <c r="A414" s="137">
        <v>16720268</v>
      </c>
      <c r="B414" s="145">
        <v>16720412</v>
      </c>
      <c r="C414" s="53"/>
      <c r="D414" s="54"/>
      <c r="E414" s="65"/>
      <c r="F414" s="55"/>
      <c r="G414" s="53"/>
      <c r="H414" s="57"/>
      <c r="I414" s="56"/>
      <c r="J414" s="56"/>
      <c r="K414" s="67"/>
      <c r="L414" s="151">
        <v>414</v>
      </c>
      <c r="M4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4" s="63"/>
      <c r="O414">
        <v>1</v>
      </c>
    </row>
    <row r="415" spans="1:15" ht="15.75" thickBot="1">
      <c r="A415" s="137">
        <v>16720268</v>
      </c>
      <c r="B415" s="145">
        <v>16720388</v>
      </c>
      <c r="C415" s="53"/>
      <c r="D415" s="54"/>
      <c r="E415" s="65"/>
      <c r="F415" s="55"/>
      <c r="G415" s="53"/>
      <c r="H415" s="57"/>
      <c r="I415" s="56"/>
      <c r="J415" s="56"/>
      <c r="K415" s="67"/>
      <c r="L415" s="151">
        <v>415</v>
      </c>
      <c r="M4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5" s="63"/>
      <c r="O415">
        <v>1</v>
      </c>
    </row>
    <row r="416" spans="1:15" ht="15.75" thickBot="1">
      <c r="A416" s="139">
        <v>16720268</v>
      </c>
      <c r="B416" s="146">
        <v>16720366</v>
      </c>
      <c r="C416" s="53"/>
      <c r="D416" s="54"/>
      <c r="E416" s="65"/>
      <c r="F416" s="55"/>
      <c r="G416" s="53"/>
      <c r="H416" s="57"/>
      <c r="I416" s="56"/>
      <c r="J416" s="56"/>
      <c r="K416" s="67"/>
      <c r="L416" s="151">
        <v>416</v>
      </c>
      <c r="M4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6" s="63"/>
      <c r="O416">
        <v>1</v>
      </c>
    </row>
    <row r="417" spans="1:15" ht="15.75" thickBot="1">
      <c r="A417" s="133">
        <v>16720155</v>
      </c>
      <c r="B417" s="146">
        <v>16720418</v>
      </c>
      <c r="C417" s="53"/>
      <c r="D417" s="54"/>
      <c r="E417" s="65"/>
      <c r="F417" s="55"/>
      <c r="G417" s="53"/>
      <c r="H417" s="57"/>
      <c r="I417" s="56"/>
      <c r="J417" s="56"/>
      <c r="K417" s="67"/>
      <c r="L417" s="151">
        <v>417</v>
      </c>
      <c r="M4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7" s="63"/>
      <c r="O417">
        <v>1</v>
      </c>
    </row>
    <row r="418" spans="1:15" ht="15.75" thickBot="1">
      <c r="A418" s="147">
        <v>16720430</v>
      </c>
      <c r="B418" s="148">
        <v>16720436</v>
      </c>
      <c r="C418" s="53"/>
      <c r="D418" s="54"/>
      <c r="E418" s="65"/>
      <c r="F418" s="55"/>
      <c r="G418" s="53"/>
      <c r="H418" s="57"/>
      <c r="I418" s="56"/>
      <c r="J418" s="56"/>
      <c r="K418" s="67"/>
      <c r="L418" s="151">
        <v>418</v>
      </c>
      <c r="M4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8" s="63"/>
      <c r="O418">
        <v>1</v>
      </c>
    </row>
    <row r="419" spans="1:15" ht="15.75" thickBot="1">
      <c r="A419" s="139">
        <v>16720430</v>
      </c>
      <c r="B419" s="146">
        <v>16720250</v>
      </c>
      <c r="C419" s="53"/>
      <c r="D419" s="54"/>
      <c r="E419" s="65"/>
      <c r="F419" s="55"/>
      <c r="G419" s="53"/>
      <c r="H419" s="57"/>
      <c r="I419" s="56"/>
      <c r="J419" s="56"/>
      <c r="K419" s="67"/>
      <c r="L419" s="151">
        <v>419</v>
      </c>
      <c r="M4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9" s="63"/>
      <c r="O419">
        <v>1</v>
      </c>
    </row>
    <row r="420" spans="1:15" ht="15.75" thickBot="1">
      <c r="A420" s="135">
        <v>16720231</v>
      </c>
      <c r="B420" s="143">
        <v>16720423</v>
      </c>
      <c r="C420" s="53"/>
      <c r="D420" s="54"/>
      <c r="E420" s="65"/>
      <c r="F420" s="55"/>
      <c r="G420" s="53"/>
      <c r="H420" s="57"/>
      <c r="I420" s="56"/>
      <c r="J420" s="56"/>
      <c r="K420" s="67"/>
      <c r="L420" s="151">
        <v>420</v>
      </c>
      <c r="M4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0" s="63"/>
      <c r="O420">
        <v>1</v>
      </c>
    </row>
    <row r="421" spans="1:15" ht="15.75" thickBot="1">
      <c r="A421" s="137">
        <v>16720231</v>
      </c>
      <c r="B421" s="143">
        <v>16720281</v>
      </c>
      <c r="C421" s="53"/>
      <c r="D421" s="54"/>
      <c r="E421" s="65"/>
      <c r="F421" s="55"/>
      <c r="G421" s="53"/>
      <c r="H421" s="57"/>
      <c r="I421" s="56"/>
      <c r="J421" s="56"/>
      <c r="K421" s="67"/>
      <c r="L421" s="151">
        <v>421</v>
      </c>
      <c r="M4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1" s="63"/>
      <c r="O421">
        <v>1</v>
      </c>
    </row>
    <row r="422" spans="1:15" ht="15.75" thickBot="1">
      <c r="A422" s="137">
        <v>16720231</v>
      </c>
      <c r="B422" s="143">
        <v>16720167</v>
      </c>
      <c r="C422" s="53"/>
      <c r="D422" s="54"/>
      <c r="E422" s="65"/>
      <c r="F422" s="55"/>
      <c r="G422" s="53"/>
      <c r="H422" s="57"/>
      <c r="I422" s="56"/>
      <c r="J422" s="56"/>
      <c r="K422" s="67"/>
      <c r="L422" s="151">
        <v>422</v>
      </c>
      <c r="M4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2" s="63"/>
      <c r="O422">
        <v>1</v>
      </c>
    </row>
    <row r="423" spans="1:15" ht="15.75" thickBot="1">
      <c r="A423" s="137">
        <v>16720231</v>
      </c>
      <c r="B423" s="143">
        <v>16720356</v>
      </c>
      <c r="C423" s="53"/>
      <c r="D423" s="54"/>
      <c r="E423" s="65"/>
      <c r="F423" s="55"/>
      <c r="G423" s="53"/>
      <c r="H423" s="57"/>
      <c r="I423" s="56"/>
      <c r="J423" s="56"/>
      <c r="K423" s="67"/>
      <c r="L423" s="151">
        <v>423</v>
      </c>
      <c r="M4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3" s="63"/>
      <c r="O423">
        <v>1</v>
      </c>
    </row>
    <row r="424" spans="1:15" ht="15.75" thickBot="1">
      <c r="A424" s="139">
        <v>16720231</v>
      </c>
      <c r="B424" s="144">
        <v>16720154</v>
      </c>
      <c r="C424" s="53"/>
      <c r="D424" s="54"/>
      <c r="E424" s="65"/>
      <c r="F424" s="55"/>
      <c r="G424" s="53"/>
      <c r="H424" s="57"/>
      <c r="I424" s="56"/>
      <c r="J424" s="56"/>
      <c r="K424" s="67"/>
      <c r="L424" s="151">
        <v>424</v>
      </c>
      <c r="M4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4" s="63"/>
      <c r="O424">
        <v>1</v>
      </c>
    </row>
    <row r="425" spans="1:15" ht="15.75" thickBot="1">
      <c r="A425" s="133">
        <v>16720176</v>
      </c>
      <c r="B425" s="144">
        <v>16720240</v>
      </c>
      <c r="C425" s="53"/>
      <c r="D425" s="54"/>
      <c r="E425" s="65"/>
      <c r="F425" s="55"/>
      <c r="G425" s="53"/>
      <c r="H425" s="57"/>
      <c r="I425" s="56"/>
      <c r="J425" s="56"/>
      <c r="K425" s="67"/>
      <c r="L425" s="151">
        <v>425</v>
      </c>
      <c r="M4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5" s="63"/>
      <c r="O425">
        <v>1</v>
      </c>
    </row>
    <row r="426" spans="1:15" ht="15.75" thickBot="1">
      <c r="A426" s="135">
        <v>16720295</v>
      </c>
      <c r="B426" s="143">
        <v>16720166</v>
      </c>
      <c r="C426" s="53"/>
      <c r="D426" s="54"/>
      <c r="E426" s="65"/>
      <c r="F426" s="55"/>
      <c r="G426" s="53"/>
      <c r="H426" s="57"/>
      <c r="I426" s="56"/>
      <c r="J426" s="56"/>
      <c r="K426" s="67"/>
      <c r="L426" s="151">
        <v>426</v>
      </c>
      <c r="M4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6" s="63"/>
      <c r="O426">
        <v>1</v>
      </c>
    </row>
    <row r="427" spans="1:15" ht="15.75" thickBot="1">
      <c r="A427" s="137">
        <v>16720295</v>
      </c>
      <c r="B427" s="143">
        <v>16720284</v>
      </c>
      <c r="C427" s="53"/>
      <c r="D427" s="54"/>
      <c r="E427" s="65"/>
      <c r="F427" s="55"/>
      <c r="G427" s="53"/>
      <c r="H427" s="57"/>
      <c r="I427" s="56"/>
      <c r="J427" s="56"/>
      <c r="K427" s="67"/>
      <c r="L427" s="151">
        <v>427</v>
      </c>
      <c r="M4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7" s="63"/>
      <c r="O427">
        <v>1</v>
      </c>
    </row>
    <row r="428" spans="1:15" ht="15.75" thickBot="1">
      <c r="A428" s="137">
        <v>16720295</v>
      </c>
      <c r="B428" s="143">
        <v>16720271</v>
      </c>
      <c r="C428" s="53"/>
      <c r="D428" s="54"/>
      <c r="E428" s="65"/>
      <c r="F428" s="55"/>
      <c r="G428" s="53"/>
      <c r="H428" s="57"/>
      <c r="I428" s="56"/>
      <c r="J428" s="56"/>
      <c r="K428" s="67"/>
      <c r="L428" s="151">
        <v>428</v>
      </c>
      <c r="M4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8" s="63"/>
      <c r="O428">
        <v>1</v>
      </c>
    </row>
    <row r="429" spans="1:15" ht="15.75" thickBot="1">
      <c r="A429" s="139">
        <v>16720295</v>
      </c>
      <c r="B429" s="144">
        <v>16720304</v>
      </c>
      <c r="C429" s="53"/>
      <c r="D429" s="54"/>
      <c r="E429" s="65"/>
      <c r="F429" s="55"/>
      <c r="G429" s="53"/>
      <c r="H429" s="57"/>
      <c r="I429" s="56"/>
      <c r="J429" s="56"/>
      <c r="K429" s="67"/>
      <c r="L429" s="151">
        <v>429</v>
      </c>
      <c r="M4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9" s="63"/>
      <c r="O429">
        <v>1</v>
      </c>
    </row>
    <row r="430" spans="1:15" ht="15.75" thickBot="1">
      <c r="A430" s="135">
        <v>16720207</v>
      </c>
      <c r="B430" s="143">
        <v>16720320</v>
      </c>
      <c r="C430" s="53"/>
      <c r="D430" s="54"/>
      <c r="E430" s="65"/>
      <c r="F430" s="55"/>
      <c r="G430" s="53"/>
      <c r="H430" s="57"/>
      <c r="I430" s="56"/>
      <c r="J430" s="56"/>
      <c r="K430" s="67"/>
      <c r="L430" s="151">
        <v>430</v>
      </c>
      <c r="M4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0" s="63"/>
      <c r="O430">
        <v>1</v>
      </c>
    </row>
    <row r="431" spans="1:15" ht="15.75" thickBot="1">
      <c r="A431" s="137">
        <v>16720207</v>
      </c>
      <c r="B431" s="143">
        <v>16720246</v>
      </c>
      <c r="C431" s="53"/>
      <c r="D431" s="54"/>
      <c r="E431" s="65"/>
      <c r="F431" s="55"/>
      <c r="G431" s="53"/>
      <c r="H431" s="57"/>
      <c r="I431" s="56"/>
      <c r="J431" s="56"/>
      <c r="K431" s="67"/>
      <c r="L431" s="151">
        <v>431</v>
      </c>
      <c r="M4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1" s="63"/>
      <c r="O431">
        <v>1</v>
      </c>
    </row>
    <row r="432" spans="1:15" ht="15.75" thickBot="1">
      <c r="A432" s="137">
        <v>16720207</v>
      </c>
      <c r="B432" s="143">
        <v>16720475</v>
      </c>
      <c r="C432" s="53"/>
      <c r="D432" s="54"/>
      <c r="E432" s="65"/>
      <c r="F432" s="55"/>
      <c r="G432" s="53"/>
      <c r="H432" s="57"/>
      <c r="I432" s="56"/>
      <c r="J432" s="56"/>
      <c r="K432" s="67"/>
      <c r="L432" s="151">
        <v>432</v>
      </c>
      <c r="M4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2" s="63"/>
      <c r="O432">
        <v>1</v>
      </c>
    </row>
    <row r="433" spans="1:15" ht="15.75" thickBot="1">
      <c r="A433" s="137">
        <v>16720207</v>
      </c>
      <c r="B433" s="143">
        <v>16720343</v>
      </c>
      <c r="C433" s="53"/>
      <c r="D433" s="54"/>
      <c r="E433" s="65"/>
      <c r="F433" s="55"/>
      <c r="G433" s="53"/>
      <c r="H433" s="57"/>
      <c r="I433" s="56"/>
      <c r="J433" s="56"/>
      <c r="K433" s="67"/>
      <c r="L433" s="151">
        <v>433</v>
      </c>
      <c r="M4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3" s="63"/>
      <c r="O433">
        <v>1</v>
      </c>
    </row>
    <row r="434" spans="1:15" ht="15.75" thickBot="1">
      <c r="A434" s="139">
        <v>16720207</v>
      </c>
      <c r="B434" s="144">
        <v>16720456</v>
      </c>
      <c r="C434" s="53"/>
      <c r="D434" s="54"/>
      <c r="E434" s="65"/>
      <c r="F434" s="55"/>
      <c r="G434" s="53"/>
      <c r="H434" s="57"/>
      <c r="I434" s="56"/>
      <c r="J434" s="56"/>
      <c r="K434" s="67"/>
      <c r="L434" s="151">
        <v>434</v>
      </c>
      <c r="M4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4" s="63"/>
      <c r="O434">
        <v>1</v>
      </c>
    </row>
    <row r="435" spans="1:15" ht="15.75" thickBot="1">
      <c r="A435" s="135">
        <v>16720320</v>
      </c>
      <c r="B435" s="143">
        <v>16720206</v>
      </c>
      <c r="C435" s="53"/>
      <c r="D435" s="54"/>
      <c r="E435" s="65"/>
      <c r="F435" s="55"/>
      <c r="G435" s="53"/>
      <c r="H435" s="57"/>
      <c r="I435" s="56"/>
      <c r="J435" s="56"/>
      <c r="K435" s="67"/>
      <c r="L435" s="151">
        <v>435</v>
      </c>
      <c r="M4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5" s="63"/>
      <c r="O435">
        <v>1</v>
      </c>
    </row>
    <row r="436" spans="1:15" ht="15.75" thickBot="1">
      <c r="A436" s="137">
        <v>16720320</v>
      </c>
      <c r="B436" s="143">
        <v>16720318</v>
      </c>
      <c r="C436" s="53"/>
      <c r="D436" s="54"/>
      <c r="E436" s="65"/>
      <c r="F436" s="55"/>
      <c r="G436" s="53"/>
      <c r="H436" s="57"/>
      <c r="I436" s="56"/>
      <c r="J436" s="56"/>
      <c r="K436" s="67"/>
      <c r="L436" s="151">
        <v>436</v>
      </c>
      <c r="M4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6" s="63"/>
      <c r="O436">
        <v>1</v>
      </c>
    </row>
    <row r="437" spans="1:15" ht="15.75" thickBot="1">
      <c r="A437" s="137">
        <v>16720320</v>
      </c>
      <c r="B437" s="143">
        <v>16720452</v>
      </c>
      <c r="C437" s="53"/>
      <c r="D437" s="54"/>
      <c r="E437" s="65"/>
      <c r="F437" s="55"/>
      <c r="G437" s="53"/>
      <c r="H437" s="57"/>
      <c r="I437" s="56"/>
      <c r="J437" s="56"/>
      <c r="K437" s="67"/>
      <c r="L437" s="151">
        <v>437</v>
      </c>
      <c r="M4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7" s="63"/>
      <c r="O437">
        <v>1</v>
      </c>
    </row>
    <row r="438" spans="1:15" ht="15.75" thickBot="1">
      <c r="A438" s="139">
        <v>16720320</v>
      </c>
      <c r="B438" s="144">
        <v>16720296</v>
      </c>
      <c r="C438" s="53"/>
      <c r="D438" s="54"/>
      <c r="E438" s="65"/>
      <c r="F438" s="55"/>
      <c r="G438" s="53"/>
      <c r="H438" s="57"/>
      <c r="I438" s="56"/>
      <c r="J438" s="56"/>
      <c r="K438" s="67"/>
      <c r="L438" s="151">
        <v>438</v>
      </c>
      <c r="M4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8" s="63"/>
      <c r="O438">
        <v>1</v>
      </c>
    </row>
    <row r="439" spans="1:15" ht="15.75" thickBot="1">
      <c r="A439" s="133">
        <v>16720323</v>
      </c>
      <c r="B439" s="134">
        <v>16720211</v>
      </c>
      <c r="C439" s="53"/>
      <c r="D439" s="54"/>
      <c r="E439" s="65"/>
      <c r="F439" s="55"/>
      <c r="G439" s="53"/>
      <c r="H439" s="57"/>
      <c r="I439" s="56"/>
      <c r="J439" s="56"/>
      <c r="K439" s="67"/>
      <c r="L439" s="151">
        <v>439</v>
      </c>
      <c r="M4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9" s="63"/>
      <c r="O439">
        <v>1</v>
      </c>
    </row>
    <row r="440" spans="1:15" ht="15.75" thickBot="1">
      <c r="A440" s="135">
        <v>16720370</v>
      </c>
      <c r="B440" s="143">
        <v>16720445</v>
      </c>
      <c r="C440" s="53"/>
      <c r="D440" s="54"/>
      <c r="E440" s="65"/>
      <c r="F440" s="55"/>
      <c r="G440" s="53"/>
      <c r="H440" s="57"/>
      <c r="I440" s="56"/>
      <c r="J440" s="56"/>
      <c r="K440" s="67"/>
      <c r="L440" s="151">
        <v>440</v>
      </c>
      <c r="M4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0" s="63"/>
      <c r="O440">
        <v>1</v>
      </c>
    </row>
    <row r="441" spans="1:15" ht="15.75" thickBot="1">
      <c r="A441" s="137">
        <v>16720370</v>
      </c>
      <c r="B441" s="143">
        <v>16720320</v>
      </c>
      <c r="C441" s="53"/>
      <c r="D441" s="54"/>
      <c r="E441" s="65"/>
      <c r="F441" s="55"/>
      <c r="G441" s="53"/>
      <c r="H441" s="57"/>
      <c r="I441" s="56"/>
      <c r="J441" s="56"/>
      <c r="K441" s="67"/>
      <c r="L441" s="151">
        <v>441</v>
      </c>
      <c r="M4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1" s="63"/>
      <c r="O441">
        <v>1</v>
      </c>
    </row>
    <row r="442" spans="1:15" ht="15.75" thickBot="1">
      <c r="A442" s="137">
        <v>16720370</v>
      </c>
      <c r="B442" s="143">
        <v>16720206</v>
      </c>
      <c r="C442" s="53"/>
      <c r="D442" s="54"/>
      <c r="E442" s="65"/>
      <c r="F442" s="55"/>
      <c r="G442" s="53"/>
      <c r="H442" s="57"/>
      <c r="I442" s="56"/>
      <c r="J442" s="56"/>
      <c r="K442" s="67"/>
      <c r="L442" s="151">
        <v>442</v>
      </c>
      <c r="M4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2" s="63"/>
      <c r="O442">
        <v>1</v>
      </c>
    </row>
    <row r="443" spans="1:15" ht="15.75" thickBot="1">
      <c r="A443" s="139">
        <v>16720370</v>
      </c>
      <c r="B443" s="144">
        <v>16720418</v>
      </c>
      <c r="C443" s="53"/>
      <c r="D443" s="54"/>
      <c r="E443" s="65"/>
      <c r="F443" s="55"/>
      <c r="G443" s="53"/>
      <c r="H443" s="57"/>
      <c r="I443" s="56"/>
      <c r="J443" s="56"/>
      <c r="K443" s="67"/>
      <c r="L443" s="151">
        <v>443</v>
      </c>
      <c r="M4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3" s="63"/>
      <c r="O443">
        <v>1</v>
      </c>
    </row>
    <row r="444" spans="1:15" ht="15.75" thickBot="1">
      <c r="A444" s="147">
        <v>16720475</v>
      </c>
      <c r="B444" s="143">
        <v>16720403</v>
      </c>
      <c r="C444" s="53"/>
      <c r="D444" s="54"/>
      <c r="E444" s="65"/>
      <c r="F444" s="55"/>
      <c r="G444" s="53"/>
      <c r="H444" s="57"/>
      <c r="I444" s="56"/>
      <c r="J444" s="56"/>
      <c r="K444" s="67"/>
      <c r="L444" s="151">
        <v>444</v>
      </c>
      <c r="M4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4" s="63"/>
      <c r="O444">
        <v>1</v>
      </c>
    </row>
    <row r="445" spans="1:15" ht="15.75" thickBot="1">
      <c r="A445" s="147">
        <v>16720475</v>
      </c>
      <c r="B445" s="143">
        <v>16720207</v>
      </c>
      <c r="C445" s="53"/>
      <c r="D445" s="54"/>
      <c r="E445" s="65"/>
      <c r="F445" s="55"/>
      <c r="G445" s="53"/>
      <c r="H445" s="57"/>
      <c r="I445" s="56"/>
      <c r="J445" s="56"/>
      <c r="K445" s="67"/>
      <c r="L445" s="151">
        <v>445</v>
      </c>
      <c r="M4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5" s="63"/>
      <c r="O445">
        <v>1</v>
      </c>
    </row>
    <row r="446" spans="1:15" ht="15.75" thickBot="1">
      <c r="A446" s="147">
        <v>16720475</v>
      </c>
      <c r="B446" s="143">
        <v>16720445</v>
      </c>
      <c r="C446" s="53"/>
      <c r="D446" s="54"/>
      <c r="E446" s="65"/>
      <c r="F446" s="55"/>
      <c r="G446" s="53"/>
      <c r="H446" s="57"/>
      <c r="I446" s="56"/>
      <c r="J446" s="56"/>
      <c r="K446" s="67"/>
      <c r="L446" s="151">
        <v>446</v>
      </c>
      <c r="M4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6" s="63"/>
      <c r="O446">
        <v>1</v>
      </c>
    </row>
    <row r="447" spans="1:15" ht="15.75" thickBot="1">
      <c r="A447" s="147">
        <v>16720475</v>
      </c>
      <c r="B447" s="144">
        <v>16720359</v>
      </c>
      <c r="C447" s="53"/>
      <c r="D447" s="54"/>
      <c r="E447" s="65"/>
      <c r="F447" s="55"/>
      <c r="G447" s="53"/>
      <c r="H447" s="57"/>
      <c r="I447" s="56"/>
      <c r="J447" s="56"/>
      <c r="K447" s="67"/>
      <c r="L447" s="151">
        <v>447</v>
      </c>
      <c r="M4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7" s="63"/>
      <c r="O447">
        <v>1</v>
      </c>
    </row>
  </sheetData>
  <dataValidations count="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2"/>
  <sheetViews>
    <sheetView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9.140625" style="1" customWidth="1"/>
    <col min="2" max="2" width="7.8515625" style="0" customWidth="1"/>
    <col min="3" max="3" width="16.851562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137</v>
      </c>
      <c r="Y2" s="13" t="s">
        <v>38</v>
      </c>
      <c r="Z2" s="13" t="s">
        <v>170</v>
      </c>
      <c r="AA2" s="11" t="s">
        <v>12</v>
      </c>
      <c r="AB2" s="11" t="s">
        <v>39</v>
      </c>
      <c r="AC2" s="8" t="s">
        <v>26</v>
      </c>
      <c r="AD2" s="3"/>
      <c r="AF2"/>
      <c r="AG2"/>
      <c r="AH2"/>
    </row>
    <row r="3" spans="1:34" ht="15" customHeight="1">
      <c r="A3" s="175" t="s">
        <v>237</v>
      </c>
      <c r="B3" s="176" t="s">
        <v>326</v>
      </c>
      <c r="C3" s="176" t="s">
        <v>64</v>
      </c>
      <c r="D3" s="152">
        <v>10</v>
      </c>
      <c r="E3" s="149"/>
      <c r="F3" s="15"/>
      <c r="G3" s="15"/>
      <c r="H3" s="16" t="s">
        <v>237</v>
      </c>
      <c r="I3" s="66"/>
      <c r="J3" s="66"/>
      <c r="K3" s="16"/>
      <c r="L3" s="153"/>
      <c r="M3" s="154">
        <v>5829.37646484375</v>
      </c>
      <c r="N3" s="154">
        <v>4918.82568359375</v>
      </c>
      <c r="O3" s="77"/>
      <c r="P3" s="155"/>
      <c r="Q3" s="155"/>
      <c r="R3" s="50">
        <v>12</v>
      </c>
      <c r="S3" s="50">
        <v>12</v>
      </c>
      <c r="T3" s="50">
        <v>4</v>
      </c>
      <c r="U3" s="156"/>
      <c r="V3" s="52"/>
      <c r="W3" s="52"/>
      <c r="X3" s="52"/>
      <c r="Y3" s="52"/>
      <c r="Z3" s="51"/>
      <c r="AA3" s="150">
        <v>3</v>
      </c>
      <c r="AB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 s="157"/>
      <c r="AD3" s="3"/>
      <c r="AF3"/>
      <c r="AG3"/>
      <c r="AH3"/>
    </row>
    <row r="4" spans="1:29" ht="15">
      <c r="A4" s="175" t="s">
        <v>181</v>
      </c>
      <c r="B4" s="176" t="s">
        <v>327</v>
      </c>
      <c r="C4" s="176" t="s">
        <v>64</v>
      </c>
      <c r="D4" s="152">
        <v>9.227272727272727</v>
      </c>
      <c r="E4" s="149"/>
      <c r="F4" s="15"/>
      <c r="G4" s="15"/>
      <c r="H4" s="16" t="s">
        <v>181</v>
      </c>
      <c r="I4" s="66"/>
      <c r="J4" s="66"/>
      <c r="K4" s="16"/>
      <c r="L4" s="153"/>
      <c r="M4" s="154">
        <v>5445.740234375</v>
      </c>
      <c r="N4" s="154">
        <v>7166.02197265625</v>
      </c>
      <c r="O4" s="77"/>
      <c r="P4" s="155"/>
      <c r="Q4" s="155"/>
      <c r="R4" s="50">
        <v>11</v>
      </c>
      <c r="S4" s="50">
        <v>10</v>
      </c>
      <c r="T4" s="50">
        <v>5</v>
      </c>
      <c r="U4" s="156"/>
      <c r="V4" s="52"/>
      <c r="W4" s="52"/>
      <c r="X4" s="52"/>
      <c r="Y4" s="52"/>
      <c r="Z4" s="51"/>
      <c r="AA4" s="150">
        <v>4</v>
      </c>
      <c r="AB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 s="157"/>
    </row>
    <row r="5" spans="1:29" ht="15">
      <c r="A5" s="175" t="s">
        <v>222</v>
      </c>
      <c r="B5" s="176" t="s">
        <v>327</v>
      </c>
      <c r="C5" s="176" t="s">
        <v>64</v>
      </c>
      <c r="D5" s="152">
        <v>9.227272727272727</v>
      </c>
      <c r="E5" s="149"/>
      <c r="F5" s="15"/>
      <c r="G5" s="15"/>
      <c r="H5" s="16" t="s">
        <v>222</v>
      </c>
      <c r="I5" s="66"/>
      <c r="J5" s="66"/>
      <c r="K5" s="16"/>
      <c r="L5" s="153"/>
      <c r="M5" s="154">
        <v>6518.65966796875</v>
      </c>
      <c r="N5" s="154">
        <v>7678.02880859375</v>
      </c>
      <c r="O5" s="77"/>
      <c r="P5" s="155"/>
      <c r="Q5" s="155"/>
      <c r="R5" s="50">
        <v>11</v>
      </c>
      <c r="S5" s="50">
        <v>11</v>
      </c>
      <c r="T5" s="50">
        <v>5</v>
      </c>
      <c r="U5" s="156"/>
      <c r="V5" s="52"/>
      <c r="W5" s="52"/>
      <c r="X5" s="52"/>
      <c r="Y5" s="52"/>
      <c r="Z5" s="51"/>
      <c r="AA5" s="150">
        <v>5</v>
      </c>
      <c r="AB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 s="157"/>
    </row>
    <row r="6" spans="1:29" ht="15">
      <c r="A6" s="175" t="s">
        <v>189</v>
      </c>
      <c r="B6" s="176" t="s">
        <v>328</v>
      </c>
      <c r="C6" s="176" t="s">
        <v>64</v>
      </c>
      <c r="D6" s="152">
        <v>8.454545454545453</v>
      </c>
      <c r="E6" s="149"/>
      <c r="F6" s="15"/>
      <c r="G6" s="15"/>
      <c r="H6" s="16" t="s">
        <v>189</v>
      </c>
      <c r="I6" s="66"/>
      <c r="J6" s="66"/>
      <c r="K6" s="16"/>
      <c r="L6" s="153"/>
      <c r="M6" s="154">
        <v>6260.1875</v>
      </c>
      <c r="N6" s="154">
        <v>3429.353515625</v>
      </c>
      <c r="O6" s="77"/>
      <c r="P6" s="155"/>
      <c r="Q6" s="155"/>
      <c r="R6" s="50">
        <v>10</v>
      </c>
      <c r="S6" s="50">
        <v>7</v>
      </c>
      <c r="T6" s="50">
        <v>5</v>
      </c>
      <c r="U6" s="156"/>
      <c r="V6" s="52"/>
      <c r="W6" s="52"/>
      <c r="X6" s="52"/>
      <c r="Y6" s="52"/>
      <c r="Z6" s="51"/>
      <c r="AA6" s="150">
        <v>6</v>
      </c>
      <c r="AB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 s="157"/>
    </row>
    <row r="7" spans="1:29" ht="15">
      <c r="A7" s="175" t="s">
        <v>194</v>
      </c>
      <c r="B7" s="176" t="s">
        <v>328</v>
      </c>
      <c r="C7" s="176" t="s">
        <v>64</v>
      </c>
      <c r="D7" s="152">
        <v>8.454545454545453</v>
      </c>
      <c r="E7" s="149"/>
      <c r="F7" s="15"/>
      <c r="G7" s="15"/>
      <c r="H7" s="16" t="s">
        <v>194</v>
      </c>
      <c r="I7" s="66"/>
      <c r="J7" s="66"/>
      <c r="K7" s="16"/>
      <c r="L7" s="153"/>
      <c r="M7" s="154">
        <v>4104.3623046875</v>
      </c>
      <c r="N7" s="154">
        <v>4789.173828125</v>
      </c>
      <c r="O7" s="77"/>
      <c r="P7" s="155"/>
      <c r="Q7" s="155"/>
      <c r="R7" s="50">
        <v>10</v>
      </c>
      <c r="S7" s="50">
        <v>9</v>
      </c>
      <c r="T7" s="50">
        <v>5</v>
      </c>
      <c r="U7" s="156"/>
      <c r="V7" s="52"/>
      <c r="W7" s="52"/>
      <c r="X7" s="52"/>
      <c r="Y7" s="52"/>
      <c r="Z7" s="51"/>
      <c r="AA7" s="150">
        <v>7</v>
      </c>
      <c r="AB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 s="157"/>
    </row>
    <row r="8" spans="1:29" ht="15">
      <c r="A8" s="175" t="s">
        <v>238</v>
      </c>
      <c r="B8" s="176" t="s">
        <v>328</v>
      </c>
      <c r="C8" s="176" t="s">
        <v>64</v>
      </c>
      <c r="D8" s="152">
        <v>8.454545454545453</v>
      </c>
      <c r="E8" s="149"/>
      <c r="F8" s="15"/>
      <c r="G8" s="15"/>
      <c r="H8" s="16" t="s">
        <v>238</v>
      </c>
      <c r="I8" s="66"/>
      <c r="J8" s="66"/>
      <c r="K8" s="16"/>
      <c r="L8" s="153"/>
      <c r="M8" s="154">
        <v>4831.1044921875</v>
      </c>
      <c r="N8" s="154">
        <v>5853.62744140625</v>
      </c>
      <c r="O8" s="77"/>
      <c r="P8" s="155"/>
      <c r="Q8" s="155"/>
      <c r="R8" s="50">
        <v>10</v>
      </c>
      <c r="S8" s="50">
        <v>9</v>
      </c>
      <c r="T8" s="50">
        <v>5</v>
      </c>
      <c r="U8" s="156"/>
      <c r="V8" s="52"/>
      <c r="W8" s="52"/>
      <c r="X8" s="52"/>
      <c r="Y8" s="52"/>
      <c r="Z8" s="51"/>
      <c r="AA8" s="150">
        <v>8</v>
      </c>
      <c r="AB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 s="157"/>
    </row>
    <row r="9" spans="1:29" ht="15">
      <c r="A9" s="175" t="s">
        <v>244</v>
      </c>
      <c r="B9" s="176" t="s">
        <v>328</v>
      </c>
      <c r="C9" s="176" t="s">
        <v>64</v>
      </c>
      <c r="D9" s="152">
        <v>8.454545454545453</v>
      </c>
      <c r="E9" s="149"/>
      <c r="F9" s="15"/>
      <c r="G9" s="15"/>
      <c r="H9" s="16" t="s">
        <v>244</v>
      </c>
      <c r="I9" s="66"/>
      <c r="J9" s="66"/>
      <c r="K9" s="16"/>
      <c r="L9" s="153"/>
      <c r="M9" s="154">
        <v>4921.06640625</v>
      </c>
      <c r="N9" s="154">
        <v>5172.609375</v>
      </c>
      <c r="O9" s="77"/>
      <c r="P9" s="155"/>
      <c r="Q9" s="155"/>
      <c r="R9" s="50">
        <v>10</v>
      </c>
      <c r="S9" s="50">
        <v>7</v>
      </c>
      <c r="T9" s="50">
        <v>5</v>
      </c>
      <c r="U9" s="156"/>
      <c r="V9" s="52"/>
      <c r="W9" s="52"/>
      <c r="X9" s="52"/>
      <c r="Y9" s="52"/>
      <c r="Z9" s="51"/>
      <c r="AA9" s="150">
        <v>9</v>
      </c>
      <c r="AB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 s="157"/>
    </row>
    <row r="10" spans="1:29" ht="30">
      <c r="A10" s="177" t="s">
        <v>174</v>
      </c>
      <c r="B10" s="178" t="s">
        <v>329</v>
      </c>
      <c r="C10" s="178" t="s">
        <v>64</v>
      </c>
      <c r="D10" s="54">
        <v>7.681818181818182</v>
      </c>
      <c r="E10" s="55"/>
      <c r="F10" s="53"/>
      <c r="G10" s="53"/>
      <c r="H10" s="57" t="s">
        <v>174</v>
      </c>
      <c r="I10" s="56"/>
      <c r="J10" s="56"/>
      <c r="K10" s="57"/>
      <c r="L10" s="59"/>
      <c r="M10" s="60">
        <v>3659.77587890625</v>
      </c>
      <c r="N10" s="60">
        <v>4976.95068359375</v>
      </c>
      <c r="O10" s="58"/>
      <c r="P10" s="61"/>
      <c r="Q10" s="61"/>
      <c r="R10" s="50">
        <v>9</v>
      </c>
      <c r="S10" s="50">
        <v>9</v>
      </c>
      <c r="T10" s="50">
        <v>2</v>
      </c>
      <c r="U10" s="50"/>
      <c r="V10" s="51"/>
      <c r="W10" s="51"/>
      <c r="X10" s="52"/>
      <c r="Y10" s="51"/>
      <c r="Z10" s="51"/>
      <c r="AA10" s="62">
        <v>10</v>
      </c>
      <c r="AB10" s="62"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 s="63"/>
    </row>
    <row r="11" spans="1:29" ht="15">
      <c r="A11" s="175" t="s">
        <v>192</v>
      </c>
      <c r="B11" s="176" t="s">
        <v>329</v>
      </c>
      <c r="C11" s="176" t="s">
        <v>64</v>
      </c>
      <c r="D11" s="152">
        <v>7.681818181818182</v>
      </c>
      <c r="E11" s="149"/>
      <c r="F11" s="15"/>
      <c r="G11" s="15"/>
      <c r="H11" s="16" t="s">
        <v>192</v>
      </c>
      <c r="I11" s="66"/>
      <c r="J11" s="66"/>
      <c r="K11" s="16"/>
      <c r="L11" s="153"/>
      <c r="M11" s="154">
        <v>3995.779296875</v>
      </c>
      <c r="N11" s="154">
        <v>4176.212890625</v>
      </c>
      <c r="O11" s="77"/>
      <c r="P11" s="155"/>
      <c r="Q11" s="155"/>
      <c r="R11" s="50">
        <v>9</v>
      </c>
      <c r="S11" s="50">
        <v>9</v>
      </c>
      <c r="T11" s="50">
        <v>5</v>
      </c>
      <c r="U11" s="156"/>
      <c r="V11" s="52"/>
      <c r="W11" s="52"/>
      <c r="X11" s="52"/>
      <c r="Y11" s="52"/>
      <c r="Z11" s="51"/>
      <c r="AA11" s="150">
        <v>11</v>
      </c>
      <c r="AB1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 s="157"/>
    </row>
    <row r="12" spans="1:29" ht="15">
      <c r="A12" s="175" t="s">
        <v>191</v>
      </c>
      <c r="B12" s="176" t="s">
        <v>330</v>
      </c>
      <c r="C12" s="176" t="s">
        <v>64</v>
      </c>
      <c r="D12" s="152">
        <v>6.909090909090909</v>
      </c>
      <c r="E12" s="149"/>
      <c r="F12" s="15"/>
      <c r="G12" s="15"/>
      <c r="H12" s="16" t="s">
        <v>191</v>
      </c>
      <c r="I12" s="66"/>
      <c r="J12" s="66"/>
      <c r="K12" s="16"/>
      <c r="L12" s="153"/>
      <c r="M12" s="154">
        <v>4620.3076171875</v>
      </c>
      <c r="N12" s="154">
        <v>4357.82861328125</v>
      </c>
      <c r="O12" s="77"/>
      <c r="P12" s="155"/>
      <c r="Q12" s="155"/>
      <c r="R12" s="50">
        <v>8</v>
      </c>
      <c r="S12" s="50">
        <v>7</v>
      </c>
      <c r="T12" s="50">
        <v>5</v>
      </c>
      <c r="U12" s="156"/>
      <c r="V12" s="52"/>
      <c r="W12" s="52"/>
      <c r="X12" s="52"/>
      <c r="Y12" s="52"/>
      <c r="Z12" s="51"/>
      <c r="AA12" s="150">
        <v>12</v>
      </c>
      <c r="AB1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 s="157"/>
    </row>
    <row r="13" spans="1:29" ht="15">
      <c r="A13" s="175" t="s">
        <v>197</v>
      </c>
      <c r="B13" s="176" t="s">
        <v>330</v>
      </c>
      <c r="C13" s="176" t="s">
        <v>64</v>
      </c>
      <c r="D13" s="152">
        <v>6.909090909090909</v>
      </c>
      <c r="E13" s="149"/>
      <c r="F13" s="15"/>
      <c r="G13" s="15"/>
      <c r="H13" s="16" t="s">
        <v>197</v>
      </c>
      <c r="I13" s="66"/>
      <c r="J13" s="66"/>
      <c r="K13" s="16"/>
      <c r="L13" s="153"/>
      <c r="M13" s="154">
        <v>6908.14990234375</v>
      </c>
      <c r="N13" s="154">
        <v>2945.969482421875</v>
      </c>
      <c r="O13" s="77"/>
      <c r="P13" s="155"/>
      <c r="Q13" s="155"/>
      <c r="R13" s="50">
        <v>8</v>
      </c>
      <c r="S13" s="50">
        <v>8</v>
      </c>
      <c r="T13" s="50">
        <v>4</v>
      </c>
      <c r="U13" s="156"/>
      <c r="V13" s="52"/>
      <c r="W13" s="52"/>
      <c r="X13" s="52"/>
      <c r="Y13" s="52"/>
      <c r="Z13" s="51"/>
      <c r="AA13" s="150">
        <v>13</v>
      </c>
      <c r="AB1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 s="157"/>
    </row>
    <row r="14" spans="1:29" ht="15">
      <c r="A14" s="175" t="s">
        <v>206</v>
      </c>
      <c r="B14" s="176" t="s">
        <v>330</v>
      </c>
      <c r="C14" s="176" t="s">
        <v>64</v>
      </c>
      <c r="D14" s="152">
        <v>6.909090909090909</v>
      </c>
      <c r="E14" s="149"/>
      <c r="F14" s="15"/>
      <c r="G14" s="15"/>
      <c r="H14" s="16" t="s">
        <v>206</v>
      </c>
      <c r="I14" s="66"/>
      <c r="J14" s="66"/>
      <c r="K14" s="16"/>
      <c r="L14" s="153"/>
      <c r="M14" s="154">
        <v>6105.30908203125</v>
      </c>
      <c r="N14" s="154">
        <v>3907.79052734375</v>
      </c>
      <c r="O14" s="77"/>
      <c r="P14" s="155"/>
      <c r="Q14" s="155"/>
      <c r="R14" s="50">
        <v>8</v>
      </c>
      <c r="S14" s="50">
        <v>6</v>
      </c>
      <c r="T14" s="50">
        <v>4</v>
      </c>
      <c r="U14" s="156"/>
      <c r="V14" s="52"/>
      <c r="W14" s="52"/>
      <c r="X14" s="52"/>
      <c r="Y14" s="52"/>
      <c r="Z14" s="51"/>
      <c r="AA14" s="150">
        <v>14</v>
      </c>
      <c r="AB1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4" s="157"/>
    </row>
    <row r="15" spans="1:29" ht="15">
      <c r="A15" s="175" t="s">
        <v>235</v>
      </c>
      <c r="B15" s="176" t="s">
        <v>330</v>
      </c>
      <c r="C15" s="176" t="s">
        <v>64</v>
      </c>
      <c r="D15" s="152">
        <v>6.909090909090909</v>
      </c>
      <c r="E15" s="149"/>
      <c r="F15" s="15"/>
      <c r="G15" s="15"/>
      <c r="H15" s="16" t="s">
        <v>235</v>
      </c>
      <c r="I15" s="66"/>
      <c r="J15" s="66"/>
      <c r="K15" s="16"/>
      <c r="L15" s="153"/>
      <c r="M15" s="154">
        <v>6271.1904296875</v>
      </c>
      <c r="N15" s="154">
        <v>4404.4013671875</v>
      </c>
      <c r="O15" s="77"/>
      <c r="P15" s="155"/>
      <c r="Q15" s="155"/>
      <c r="R15" s="50">
        <v>8</v>
      </c>
      <c r="S15" s="50">
        <v>8</v>
      </c>
      <c r="T15" s="50">
        <v>5</v>
      </c>
      <c r="U15" s="156"/>
      <c r="V15" s="52"/>
      <c r="W15" s="52"/>
      <c r="X15" s="52"/>
      <c r="Y15" s="52"/>
      <c r="Z15" s="51"/>
      <c r="AA15" s="150">
        <v>15</v>
      </c>
      <c r="AB1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5" s="157"/>
    </row>
    <row r="16" spans="1:29" ht="15">
      <c r="A16" s="175" t="s">
        <v>239</v>
      </c>
      <c r="B16" s="176" t="s">
        <v>330</v>
      </c>
      <c r="C16" s="176" t="s">
        <v>64</v>
      </c>
      <c r="D16" s="152">
        <v>6.909090909090909</v>
      </c>
      <c r="E16" s="149"/>
      <c r="F16" s="15"/>
      <c r="G16" s="15"/>
      <c r="H16" s="16" t="s">
        <v>239</v>
      </c>
      <c r="I16" s="66"/>
      <c r="J16" s="66"/>
      <c r="K16" s="16"/>
      <c r="L16" s="153"/>
      <c r="M16" s="154">
        <v>6645.6552734375</v>
      </c>
      <c r="N16" s="154">
        <v>6355.107421875</v>
      </c>
      <c r="O16" s="77"/>
      <c r="P16" s="155"/>
      <c r="Q16" s="155"/>
      <c r="R16" s="50">
        <v>8</v>
      </c>
      <c r="S16" s="50">
        <v>7</v>
      </c>
      <c r="T16" s="50">
        <v>4</v>
      </c>
      <c r="U16" s="156"/>
      <c r="V16" s="52"/>
      <c r="W16" s="52"/>
      <c r="X16" s="52"/>
      <c r="Y16" s="52"/>
      <c r="Z16" s="51"/>
      <c r="AA16" s="150">
        <v>16</v>
      </c>
      <c r="AB1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6" s="157"/>
    </row>
    <row r="17" spans="1:29" ht="15">
      <c r="A17" s="175" t="s">
        <v>260</v>
      </c>
      <c r="B17" s="176" t="s">
        <v>330</v>
      </c>
      <c r="C17" s="176" t="s">
        <v>64</v>
      </c>
      <c r="D17" s="152">
        <v>6.909090909090909</v>
      </c>
      <c r="E17" s="149"/>
      <c r="F17" s="15"/>
      <c r="G17" s="15"/>
      <c r="H17" s="16" t="s">
        <v>260</v>
      </c>
      <c r="I17" s="66"/>
      <c r="J17" s="66"/>
      <c r="K17" s="16"/>
      <c r="L17" s="153"/>
      <c r="M17" s="154">
        <v>5077.40966796875</v>
      </c>
      <c r="N17" s="154">
        <v>5429.60595703125</v>
      </c>
      <c r="O17" s="77"/>
      <c r="P17" s="155"/>
      <c r="Q17" s="155"/>
      <c r="R17" s="50">
        <v>8</v>
      </c>
      <c r="S17" s="50">
        <v>5</v>
      </c>
      <c r="T17" s="50">
        <v>5</v>
      </c>
      <c r="U17" s="156"/>
      <c r="V17" s="52"/>
      <c r="W17" s="52"/>
      <c r="X17" s="52"/>
      <c r="Y17" s="52"/>
      <c r="Z17" s="51"/>
      <c r="AA17" s="150">
        <v>17</v>
      </c>
      <c r="AB1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7" s="157"/>
    </row>
    <row r="18" spans="1:29" ht="15">
      <c r="A18" s="175" t="s">
        <v>301</v>
      </c>
      <c r="B18" s="176" t="s">
        <v>330</v>
      </c>
      <c r="C18" s="176" t="s">
        <v>64</v>
      </c>
      <c r="D18" s="152">
        <v>6.909090909090909</v>
      </c>
      <c r="E18" s="149"/>
      <c r="F18" s="15"/>
      <c r="G18" s="15"/>
      <c r="H18" s="16" t="s">
        <v>301</v>
      </c>
      <c r="I18" s="66"/>
      <c r="J18" s="66"/>
      <c r="K18" s="16"/>
      <c r="L18" s="153"/>
      <c r="M18" s="154">
        <v>6755.73193359375</v>
      </c>
      <c r="N18" s="154">
        <v>5940.935546875</v>
      </c>
      <c r="O18" s="77"/>
      <c r="P18" s="155"/>
      <c r="Q18" s="155"/>
      <c r="R18" s="50">
        <v>8</v>
      </c>
      <c r="S18" s="50">
        <v>5</v>
      </c>
      <c r="T18" s="50">
        <v>4</v>
      </c>
      <c r="U18" s="156"/>
      <c r="V18" s="52"/>
      <c r="W18" s="52"/>
      <c r="X18" s="52"/>
      <c r="Y18" s="52"/>
      <c r="Z18" s="51"/>
      <c r="AA18" s="150">
        <v>18</v>
      </c>
      <c r="AB1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8" s="157"/>
    </row>
    <row r="19" spans="1:29" ht="15">
      <c r="A19" s="14" t="s">
        <v>175</v>
      </c>
      <c r="B19" s="15" t="s">
        <v>331</v>
      </c>
      <c r="C19" s="15"/>
      <c r="D19" s="152">
        <v>6.136363636363637</v>
      </c>
      <c r="E19" s="149"/>
      <c r="F19" s="15"/>
      <c r="G19" s="15"/>
      <c r="H19" s="16" t="s">
        <v>175</v>
      </c>
      <c r="I19" s="66"/>
      <c r="J19" s="66"/>
      <c r="K19" s="16"/>
      <c r="L19" s="153"/>
      <c r="M19" s="154">
        <v>4469.63623046875</v>
      </c>
      <c r="N19" s="154">
        <v>6435.94873046875</v>
      </c>
      <c r="O19" s="77"/>
      <c r="P19" s="155"/>
      <c r="Q19" s="155"/>
      <c r="R19" s="50">
        <v>7</v>
      </c>
      <c r="S19" s="50">
        <v>6</v>
      </c>
      <c r="T19" s="50">
        <v>5</v>
      </c>
      <c r="U19" s="156"/>
      <c r="V19" s="52"/>
      <c r="W19" s="52"/>
      <c r="X19" s="52"/>
      <c r="Y19" s="52"/>
      <c r="Z19" s="51"/>
      <c r="AA19" s="150">
        <v>19</v>
      </c>
      <c r="AB1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9" s="157"/>
    </row>
    <row r="20" spans="1:29" ht="15">
      <c r="A20" s="14" t="s">
        <v>176</v>
      </c>
      <c r="B20" s="15" t="s">
        <v>331</v>
      </c>
      <c r="C20" s="15"/>
      <c r="D20" s="152">
        <v>6.136363636363637</v>
      </c>
      <c r="E20" s="149"/>
      <c r="F20" s="15"/>
      <c r="G20" s="15"/>
      <c r="H20" s="16" t="s">
        <v>176</v>
      </c>
      <c r="I20" s="66"/>
      <c r="J20" s="66"/>
      <c r="K20" s="16"/>
      <c r="L20" s="153"/>
      <c r="M20" s="154">
        <v>4833.22802734375</v>
      </c>
      <c r="N20" s="154">
        <v>4595.53564453125</v>
      </c>
      <c r="O20" s="77"/>
      <c r="P20" s="155"/>
      <c r="Q20" s="155"/>
      <c r="R20" s="50">
        <v>7</v>
      </c>
      <c r="S20" s="50">
        <v>6</v>
      </c>
      <c r="T20" s="50">
        <v>4</v>
      </c>
      <c r="U20" s="156"/>
      <c r="V20" s="52"/>
      <c r="W20" s="52"/>
      <c r="X20" s="52"/>
      <c r="Y20" s="52"/>
      <c r="Z20" s="51"/>
      <c r="AA20" s="150">
        <v>20</v>
      </c>
      <c r="AB2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0" s="157"/>
    </row>
    <row r="21" spans="1:29" ht="15">
      <c r="A21" s="14" t="s">
        <v>177</v>
      </c>
      <c r="B21" s="15" t="s">
        <v>331</v>
      </c>
      <c r="C21" s="15"/>
      <c r="D21" s="152">
        <v>6.136363636363637</v>
      </c>
      <c r="E21" s="149"/>
      <c r="F21" s="15"/>
      <c r="G21" s="15"/>
      <c r="H21" s="16" t="s">
        <v>177</v>
      </c>
      <c r="I21" s="66"/>
      <c r="J21" s="66"/>
      <c r="K21" s="16"/>
      <c r="L21" s="153"/>
      <c r="M21" s="154">
        <v>3682.048828125</v>
      </c>
      <c r="N21" s="154">
        <v>7273.58544921875</v>
      </c>
      <c r="O21" s="77"/>
      <c r="P21" s="155"/>
      <c r="Q21" s="155"/>
      <c r="R21" s="50">
        <v>7</v>
      </c>
      <c r="S21" s="50">
        <v>6</v>
      </c>
      <c r="T21" s="50">
        <v>5</v>
      </c>
      <c r="U21" s="156"/>
      <c r="V21" s="52"/>
      <c r="W21" s="52"/>
      <c r="X21" s="52"/>
      <c r="Y21" s="52"/>
      <c r="Z21" s="51"/>
      <c r="AA21" s="150">
        <v>21</v>
      </c>
      <c r="AB2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1" s="157"/>
    </row>
    <row r="22" spans="1:29" ht="15">
      <c r="A22" s="14" t="s">
        <v>184</v>
      </c>
      <c r="B22" s="15" t="s">
        <v>331</v>
      </c>
      <c r="C22" s="15"/>
      <c r="D22" s="152">
        <v>6.136363636363637</v>
      </c>
      <c r="E22" s="149"/>
      <c r="F22" s="15"/>
      <c r="G22" s="15"/>
      <c r="H22" s="16" t="s">
        <v>184</v>
      </c>
      <c r="I22" s="66"/>
      <c r="J22" s="66"/>
      <c r="K22" s="16"/>
      <c r="L22" s="153"/>
      <c r="M22" s="154">
        <v>4408.396484375</v>
      </c>
      <c r="N22" s="154">
        <v>7335.9501953125</v>
      </c>
      <c r="O22" s="77"/>
      <c r="P22" s="155"/>
      <c r="Q22" s="155"/>
      <c r="R22" s="50">
        <v>7</v>
      </c>
      <c r="S22" s="50">
        <v>5</v>
      </c>
      <c r="T22" s="50">
        <v>4</v>
      </c>
      <c r="U22" s="156"/>
      <c r="V22" s="52"/>
      <c r="W22" s="52"/>
      <c r="X22" s="52"/>
      <c r="Y22" s="52"/>
      <c r="Z22" s="51"/>
      <c r="AA22" s="150">
        <v>22</v>
      </c>
      <c r="AB2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2" s="157"/>
    </row>
    <row r="23" spans="1:29" ht="15">
      <c r="A23" s="14" t="s">
        <v>198</v>
      </c>
      <c r="B23" s="15" t="s">
        <v>331</v>
      </c>
      <c r="C23" s="15"/>
      <c r="D23" s="152">
        <v>6.136363636363637</v>
      </c>
      <c r="E23" s="149"/>
      <c r="F23" s="15"/>
      <c r="G23" s="15"/>
      <c r="H23" s="16" t="s">
        <v>198</v>
      </c>
      <c r="I23" s="66"/>
      <c r="J23" s="66"/>
      <c r="K23" s="16"/>
      <c r="L23" s="153"/>
      <c r="M23" s="154">
        <v>7794.6923828125</v>
      </c>
      <c r="N23" s="154">
        <v>3602.534912109375</v>
      </c>
      <c r="O23" s="77"/>
      <c r="P23" s="155"/>
      <c r="Q23" s="155"/>
      <c r="R23" s="50">
        <v>7</v>
      </c>
      <c r="S23" s="50">
        <v>6</v>
      </c>
      <c r="T23" s="50">
        <v>5</v>
      </c>
      <c r="U23" s="156"/>
      <c r="V23" s="52"/>
      <c r="W23" s="52"/>
      <c r="X23" s="52"/>
      <c r="Y23" s="52"/>
      <c r="Z23" s="51"/>
      <c r="AA23" s="150">
        <v>23</v>
      </c>
      <c r="AB2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3" s="157"/>
    </row>
    <row r="24" spans="1:29" ht="15">
      <c r="A24" s="14" t="s">
        <v>199</v>
      </c>
      <c r="B24" s="15" t="s">
        <v>331</v>
      </c>
      <c r="C24" s="15"/>
      <c r="D24" s="152">
        <v>6.136363636363637</v>
      </c>
      <c r="E24" s="149"/>
      <c r="F24" s="15"/>
      <c r="G24" s="15"/>
      <c r="H24" s="16" t="s">
        <v>199</v>
      </c>
      <c r="I24" s="66"/>
      <c r="J24" s="66"/>
      <c r="K24" s="16"/>
      <c r="L24" s="153"/>
      <c r="M24" s="154">
        <v>7071.90576171875</v>
      </c>
      <c r="N24" s="154">
        <v>3394.852783203125</v>
      </c>
      <c r="O24" s="77"/>
      <c r="P24" s="155"/>
      <c r="Q24" s="155"/>
      <c r="R24" s="50">
        <v>7</v>
      </c>
      <c r="S24" s="50">
        <v>4</v>
      </c>
      <c r="T24" s="50">
        <v>5</v>
      </c>
      <c r="U24" s="156"/>
      <c r="V24" s="52"/>
      <c r="W24" s="52"/>
      <c r="X24" s="52"/>
      <c r="Y24" s="52"/>
      <c r="Z24" s="51"/>
      <c r="AA24" s="150">
        <v>24</v>
      </c>
      <c r="AB2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4" s="157"/>
    </row>
    <row r="25" spans="1:29" ht="15">
      <c r="A25" s="14" t="s">
        <v>209</v>
      </c>
      <c r="B25" s="15" t="s">
        <v>331</v>
      </c>
      <c r="C25" s="15"/>
      <c r="D25" s="152">
        <v>6.136363636363637</v>
      </c>
      <c r="E25" s="149"/>
      <c r="F25" s="15"/>
      <c r="G25" s="15"/>
      <c r="H25" s="16" t="s">
        <v>209</v>
      </c>
      <c r="I25" s="66"/>
      <c r="J25" s="66"/>
      <c r="K25" s="16"/>
      <c r="L25" s="153"/>
      <c r="M25" s="154">
        <v>6048.0830078125</v>
      </c>
      <c r="N25" s="154">
        <v>6746.60888671875</v>
      </c>
      <c r="O25" s="77"/>
      <c r="P25" s="155"/>
      <c r="Q25" s="155"/>
      <c r="R25" s="50">
        <v>7</v>
      </c>
      <c r="S25" s="50">
        <v>5</v>
      </c>
      <c r="T25" s="50">
        <v>5</v>
      </c>
      <c r="U25" s="156"/>
      <c r="V25" s="52"/>
      <c r="W25" s="52"/>
      <c r="X25" s="52"/>
      <c r="Y25" s="52"/>
      <c r="Z25" s="51"/>
      <c r="AA25" s="150">
        <v>25</v>
      </c>
      <c r="AB2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5" s="157"/>
    </row>
    <row r="26" spans="1:29" ht="15">
      <c r="A26" s="14" t="s">
        <v>240</v>
      </c>
      <c r="B26" s="15" t="s">
        <v>331</v>
      </c>
      <c r="C26" s="15"/>
      <c r="D26" s="152">
        <v>6.136363636363637</v>
      </c>
      <c r="E26" s="149"/>
      <c r="F26" s="15"/>
      <c r="G26" s="15"/>
      <c r="H26" s="16" t="s">
        <v>240</v>
      </c>
      <c r="I26" s="66"/>
      <c r="J26" s="66"/>
      <c r="K26" s="16"/>
      <c r="L26" s="153"/>
      <c r="M26" s="154">
        <v>5723.74072265625</v>
      </c>
      <c r="N26" s="154">
        <v>5573.9287109375</v>
      </c>
      <c r="O26" s="77"/>
      <c r="P26" s="155"/>
      <c r="Q26" s="155"/>
      <c r="R26" s="50">
        <v>7</v>
      </c>
      <c r="S26" s="50">
        <v>6</v>
      </c>
      <c r="T26" s="50">
        <v>4</v>
      </c>
      <c r="U26" s="156"/>
      <c r="V26" s="52"/>
      <c r="W26" s="52"/>
      <c r="X26" s="52"/>
      <c r="Y26" s="52"/>
      <c r="Z26" s="51"/>
      <c r="AA26" s="150">
        <v>26</v>
      </c>
      <c r="AB2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6" s="157"/>
    </row>
    <row r="27" spans="1:29" ht="15">
      <c r="A27" s="14" t="s">
        <v>241</v>
      </c>
      <c r="B27" s="15" t="s">
        <v>331</v>
      </c>
      <c r="C27" s="15"/>
      <c r="D27" s="152">
        <v>6.136363636363637</v>
      </c>
      <c r="E27" s="149"/>
      <c r="F27" s="15"/>
      <c r="G27" s="15"/>
      <c r="H27" s="16" t="s">
        <v>241</v>
      </c>
      <c r="I27" s="66"/>
      <c r="J27" s="66"/>
      <c r="K27" s="16"/>
      <c r="L27" s="153"/>
      <c r="M27" s="154">
        <v>4450.755859375</v>
      </c>
      <c r="N27" s="154">
        <v>5462.0263671875</v>
      </c>
      <c r="O27" s="77"/>
      <c r="P27" s="155"/>
      <c r="Q27" s="155"/>
      <c r="R27" s="50">
        <v>7</v>
      </c>
      <c r="S27" s="50">
        <v>3</v>
      </c>
      <c r="T27" s="50">
        <v>5</v>
      </c>
      <c r="U27" s="156"/>
      <c r="V27" s="52"/>
      <c r="W27" s="52"/>
      <c r="X27" s="52"/>
      <c r="Y27" s="52"/>
      <c r="Z27" s="51"/>
      <c r="AA27" s="150">
        <v>27</v>
      </c>
      <c r="AB2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7" s="157"/>
    </row>
    <row r="28" spans="1:29" ht="15">
      <c r="A28" s="14" t="s">
        <v>246</v>
      </c>
      <c r="B28" s="15" t="s">
        <v>331</v>
      </c>
      <c r="C28" s="15"/>
      <c r="D28" s="152">
        <v>6.136363636363637</v>
      </c>
      <c r="E28" s="149"/>
      <c r="F28" s="15"/>
      <c r="G28" s="15"/>
      <c r="H28" s="16" t="s">
        <v>246</v>
      </c>
      <c r="I28" s="66"/>
      <c r="J28" s="66"/>
      <c r="K28" s="16"/>
      <c r="L28" s="153"/>
      <c r="M28" s="154">
        <v>6259.41259765625</v>
      </c>
      <c r="N28" s="154">
        <v>5983.37353515625</v>
      </c>
      <c r="O28" s="77"/>
      <c r="P28" s="155"/>
      <c r="Q28" s="155"/>
      <c r="R28" s="50">
        <v>7</v>
      </c>
      <c r="S28" s="50">
        <v>3</v>
      </c>
      <c r="T28" s="50">
        <v>5</v>
      </c>
      <c r="U28" s="156"/>
      <c r="V28" s="52"/>
      <c r="W28" s="52"/>
      <c r="X28" s="52"/>
      <c r="Y28" s="52"/>
      <c r="Z28" s="51"/>
      <c r="AA28" s="150">
        <v>28</v>
      </c>
      <c r="AB2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8" s="157"/>
    </row>
    <row r="29" spans="1:29" ht="15">
      <c r="A29" s="14" t="s">
        <v>252</v>
      </c>
      <c r="B29" s="15" t="s">
        <v>331</v>
      </c>
      <c r="C29" s="15"/>
      <c r="D29" s="152">
        <v>6.136363636363637</v>
      </c>
      <c r="E29" s="149"/>
      <c r="F29" s="15"/>
      <c r="G29" s="15"/>
      <c r="H29" s="16" t="s">
        <v>252</v>
      </c>
      <c r="I29" s="66"/>
      <c r="J29" s="66"/>
      <c r="K29" s="16"/>
      <c r="L29" s="153"/>
      <c r="M29" s="154">
        <v>4122.46337890625</v>
      </c>
      <c r="N29" s="154">
        <v>3178.54150390625</v>
      </c>
      <c r="O29" s="77"/>
      <c r="P29" s="155"/>
      <c r="Q29" s="155"/>
      <c r="R29" s="50">
        <v>7</v>
      </c>
      <c r="S29" s="50">
        <v>5</v>
      </c>
      <c r="T29" s="50">
        <v>4</v>
      </c>
      <c r="U29" s="156"/>
      <c r="V29" s="52"/>
      <c r="W29" s="52"/>
      <c r="X29" s="52"/>
      <c r="Y29" s="52"/>
      <c r="Z29" s="51"/>
      <c r="AA29" s="150">
        <v>29</v>
      </c>
      <c r="AB2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9" s="157"/>
    </row>
    <row r="30" spans="1:29" ht="15">
      <c r="A30" s="14" t="s">
        <v>294</v>
      </c>
      <c r="B30" s="15" t="s">
        <v>331</v>
      </c>
      <c r="C30" s="15"/>
      <c r="D30" s="152">
        <v>6.136363636363637</v>
      </c>
      <c r="E30" s="149"/>
      <c r="F30" s="15"/>
      <c r="G30" s="15"/>
      <c r="H30" s="16" t="s">
        <v>294</v>
      </c>
      <c r="I30" s="66"/>
      <c r="J30" s="66"/>
      <c r="K30" s="16"/>
      <c r="L30" s="153"/>
      <c r="M30" s="154">
        <v>7694.8017578125</v>
      </c>
      <c r="N30" s="154">
        <v>7145.3818359375</v>
      </c>
      <c r="O30" s="77"/>
      <c r="P30" s="155"/>
      <c r="Q30" s="155"/>
      <c r="R30" s="50">
        <v>7</v>
      </c>
      <c r="S30" s="50">
        <v>6</v>
      </c>
      <c r="T30" s="50">
        <v>5</v>
      </c>
      <c r="U30" s="156"/>
      <c r="V30" s="52"/>
      <c r="W30" s="52"/>
      <c r="X30" s="52"/>
      <c r="Y30" s="52"/>
      <c r="Z30" s="51"/>
      <c r="AA30" s="150">
        <v>30</v>
      </c>
      <c r="AB3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0" s="157"/>
    </row>
    <row r="31" spans="1:29" ht="15">
      <c r="A31" s="14" t="s">
        <v>183</v>
      </c>
      <c r="B31" s="15" t="s">
        <v>332</v>
      </c>
      <c r="C31" s="15"/>
      <c r="D31" s="152">
        <v>5.363636363636363</v>
      </c>
      <c r="E31" s="149"/>
      <c r="F31" s="15"/>
      <c r="G31" s="15"/>
      <c r="H31" s="16" t="s">
        <v>183</v>
      </c>
      <c r="I31" s="66"/>
      <c r="J31" s="66"/>
      <c r="K31" s="16"/>
      <c r="L31" s="153"/>
      <c r="M31" s="154">
        <v>4864.123046875</v>
      </c>
      <c r="N31" s="154">
        <v>7011.38037109375</v>
      </c>
      <c r="O31" s="77"/>
      <c r="P31" s="155"/>
      <c r="Q31" s="155"/>
      <c r="R31" s="50">
        <v>6</v>
      </c>
      <c r="S31" s="50">
        <v>3</v>
      </c>
      <c r="T31" s="50">
        <v>5</v>
      </c>
      <c r="U31" s="156"/>
      <c r="V31" s="52"/>
      <c r="W31" s="52"/>
      <c r="X31" s="52"/>
      <c r="Y31" s="52"/>
      <c r="Z31" s="51"/>
      <c r="AA31" s="150">
        <v>31</v>
      </c>
      <c r="AB3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1" s="157"/>
    </row>
    <row r="32" spans="1:29" ht="15">
      <c r="A32" s="14" t="s">
        <v>185</v>
      </c>
      <c r="B32" s="15" t="s">
        <v>332</v>
      </c>
      <c r="C32" s="15"/>
      <c r="D32" s="152">
        <v>5.363636363636363</v>
      </c>
      <c r="E32" s="149"/>
      <c r="F32" s="15"/>
      <c r="G32" s="15"/>
      <c r="H32" s="16" t="s">
        <v>185</v>
      </c>
      <c r="I32" s="66"/>
      <c r="J32" s="66"/>
      <c r="K32" s="16"/>
      <c r="L32" s="153"/>
      <c r="M32" s="154">
        <v>5477.68212890625</v>
      </c>
      <c r="N32" s="154">
        <v>8187.52685546875</v>
      </c>
      <c r="O32" s="77"/>
      <c r="P32" s="155"/>
      <c r="Q32" s="155"/>
      <c r="R32" s="50">
        <v>6</v>
      </c>
      <c r="S32" s="50">
        <v>5</v>
      </c>
      <c r="T32" s="50">
        <v>4</v>
      </c>
      <c r="U32" s="156"/>
      <c r="V32" s="52"/>
      <c r="W32" s="52"/>
      <c r="X32" s="52"/>
      <c r="Y32" s="52"/>
      <c r="Z32" s="51"/>
      <c r="AA32" s="150">
        <v>32</v>
      </c>
      <c r="AB3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2" s="157"/>
    </row>
    <row r="33" spans="1:29" ht="15">
      <c r="A33" s="14" t="s">
        <v>195</v>
      </c>
      <c r="B33" s="15" t="s">
        <v>332</v>
      </c>
      <c r="C33" s="15"/>
      <c r="D33" s="152">
        <v>5.363636363636363</v>
      </c>
      <c r="E33" s="149"/>
      <c r="F33" s="15"/>
      <c r="G33" s="15"/>
      <c r="H33" s="16" t="s">
        <v>195</v>
      </c>
      <c r="I33" s="66"/>
      <c r="J33" s="66"/>
      <c r="K33" s="16"/>
      <c r="L33" s="153"/>
      <c r="M33" s="154">
        <v>2506.1474609375</v>
      </c>
      <c r="N33" s="154">
        <v>3344.468017578125</v>
      </c>
      <c r="O33" s="77"/>
      <c r="P33" s="155"/>
      <c r="Q33" s="155"/>
      <c r="R33" s="50">
        <v>6</v>
      </c>
      <c r="S33" s="50">
        <v>6</v>
      </c>
      <c r="T33" s="50">
        <v>5</v>
      </c>
      <c r="U33" s="156"/>
      <c r="V33" s="52"/>
      <c r="W33" s="52"/>
      <c r="X33" s="52"/>
      <c r="Y33" s="52"/>
      <c r="Z33" s="51"/>
      <c r="AA33" s="150">
        <v>33</v>
      </c>
      <c r="AB3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3" s="157"/>
    </row>
    <row r="34" spans="1:29" ht="15">
      <c r="A34" s="14" t="s">
        <v>196</v>
      </c>
      <c r="B34" s="15" t="s">
        <v>332</v>
      </c>
      <c r="C34" s="15"/>
      <c r="D34" s="152">
        <v>5.363636363636363</v>
      </c>
      <c r="E34" s="149"/>
      <c r="F34" s="15"/>
      <c r="G34" s="15"/>
      <c r="H34" s="16" t="s">
        <v>196</v>
      </c>
      <c r="I34" s="66"/>
      <c r="J34" s="66"/>
      <c r="K34" s="16"/>
      <c r="L34" s="153"/>
      <c r="M34" s="154">
        <v>8351.2109375</v>
      </c>
      <c r="N34" s="154">
        <v>3951.819091796875</v>
      </c>
      <c r="O34" s="77"/>
      <c r="P34" s="155"/>
      <c r="Q34" s="155"/>
      <c r="R34" s="50">
        <v>6</v>
      </c>
      <c r="S34" s="50">
        <v>6</v>
      </c>
      <c r="T34" s="50">
        <v>4</v>
      </c>
      <c r="U34" s="156"/>
      <c r="V34" s="52"/>
      <c r="W34" s="52"/>
      <c r="X34" s="52"/>
      <c r="Y34" s="52"/>
      <c r="Z34" s="51"/>
      <c r="AA34" s="150">
        <v>34</v>
      </c>
      <c r="AB3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4" s="157"/>
    </row>
    <row r="35" spans="1:29" ht="15">
      <c r="A35" s="14" t="s">
        <v>202</v>
      </c>
      <c r="B35" s="15" t="s">
        <v>332</v>
      </c>
      <c r="C35" s="15"/>
      <c r="D35" s="152">
        <v>5.363636363636363</v>
      </c>
      <c r="E35" s="149"/>
      <c r="F35" s="15"/>
      <c r="G35" s="15"/>
      <c r="H35" s="16" t="s">
        <v>202</v>
      </c>
      <c r="I35" s="66"/>
      <c r="J35" s="66"/>
      <c r="K35" s="16"/>
      <c r="L35" s="153"/>
      <c r="M35" s="154">
        <v>2376.662841796875</v>
      </c>
      <c r="N35" s="154">
        <v>4204.62841796875</v>
      </c>
      <c r="O35" s="77"/>
      <c r="P35" s="155"/>
      <c r="Q35" s="155"/>
      <c r="R35" s="50">
        <v>6</v>
      </c>
      <c r="S35" s="50">
        <v>5</v>
      </c>
      <c r="T35" s="50">
        <v>4</v>
      </c>
      <c r="U35" s="156"/>
      <c r="V35" s="52"/>
      <c r="W35" s="52"/>
      <c r="X35" s="52"/>
      <c r="Y35" s="52"/>
      <c r="Z35" s="51"/>
      <c r="AA35" s="150">
        <v>35</v>
      </c>
      <c r="AB3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5" s="157"/>
    </row>
    <row r="36" spans="1:29" ht="15">
      <c r="A36" s="14" t="s">
        <v>212</v>
      </c>
      <c r="B36" s="15" t="s">
        <v>332</v>
      </c>
      <c r="C36" s="15"/>
      <c r="D36" s="152">
        <v>5.363636363636363</v>
      </c>
      <c r="E36" s="149"/>
      <c r="F36" s="15"/>
      <c r="G36" s="15"/>
      <c r="H36" s="16" t="s">
        <v>212</v>
      </c>
      <c r="I36" s="66"/>
      <c r="J36" s="66"/>
      <c r="K36" s="16"/>
      <c r="L36" s="153"/>
      <c r="M36" s="154">
        <v>7572.88525390625</v>
      </c>
      <c r="N36" s="154">
        <v>4397.74755859375</v>
      </c>
      <c r="O36" s="77"/>
      <c r="P36" s="155"/>
      <c r="Q36" s="155"/>
      <c r="R36" s="50">
        <v>6</v>
      </c>
      <c r="S36" s="50">
        <v>4</v>
      </c>
      <c r="T36" s="50">
        <v>5</v>
      </c>
      <c r="U36" s="156"/>
      <c r="V36" s="52"/>
      <c r="W36" s="52"/>
      <c r="X36" s="52"/>
      <c r="Y36" s="52"/>
      <c r="Z36" s="51"/>
      <c r="AA36" s="150">
        <v>36</v>
      </c>
      <c r="AB3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6" s="157"/>
    </row>
    <row r="37" spans="1:29" ht="15">
      <c r="A37" s="14" t="s">
        <v>227</v>
      </c>
      <c r="B37" s="15" t="s">
        <v>332</v>
      </c>
      <c r="C37" s="15"/>
      <c r="D37" s="152">
        <v>5.363636363636363</v>
      </c>
      <c r="E37" s="149"/>
      <c r="F37" s="15"/>
      <c r="G37" s="15"/>
      <c r="H37" s="16" t="s">
        <v>227</v>
      </c>
      <c r="I37" s="66"/>
      <c r="J37" s="66"/>
      <c r="K37" s="16"/>
      <c r="L37" s="153"/>
      <c r="M37" s="154">
        <v>6833.97998046875</v>
      </c>
      <c r="N37" s="154">
        <v>4296.806640625</v>
      </c>
      <c r="O37" s="77"/>
      <c r="P37" s="155"/>
      <c r="Q37" s="155"/>
      <c r="R37" s="50">
        <v>6</v>
      </c>
      <c r="S37" s="50">
        <v>3</v>
      </c>
      <c r="T37" s="50">
        <v>5</v>
      </c>
      <c r="U37" s="156"/>
      <c r="V37" s="52"/>
      <c r="W37" s="52"/>
      <c r="X37" s="52"/>
      <c r="Y37" s="52"/>
      <c r="Z37" s="51"/>
      <c r="AA37" s="150">
        <v>37</v>
      </c>
      <c r="AB3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7" s="157"/>
    </row>
    <row r="38" spans="1:29" ht="15">
      <c r="A38" s="14" t="s">
        <v>229</v>
      </c>
      <c r="B38" s="15" t="s">
        <v>332</v>
      </c>
      <c r="C38" s="15"/>
      <c r="D38" s="152">
        <v>5.363636363636363</v>
      </c>
      <c r="E38" s="149"/>
      <c r="F38" s="15"/>
      <c r="G38" s="15"/>
      <c r="H38" s="16" t="s">
        <v>229</v>
      </c>
      <c r="I38" s="66"/>
      <c r="J38" s="66"/>
      <c r="K38" s="16"/>
      <c r="L38" s="153"/>
      <c r="M38" s="154">
        <v>5343.8115234375</v>
      </c>
      <c r="N38" s="154">
        <v>2233.844970703125</v>
      </c>
      <c r="O38" s="77"/>
      <c r="P38" s="155"/>
      <c r="Q38" s="155"/>
      <c r="R38" s="50">
        <v>6</v>
      </c>
      <c r="S38" s="50">
        <v>6</v>
      </c>
      <c r="T38" s="50">
        <v>2</v>
      </c>
      <c r="U38" s="156"/>
      <c r="V38" s="52"/>
      <c r="W38" s="52"/>
      <c r="X38" s="52"/>
      <c r="Y38" s="52"/>
      <c r="Z38" s="51"/>
      <c r="AA38" s="150">
        <v>38</v>
      </c>
      <c r="AB3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8" s="157"/>
    </row>
    <row r="39" spans="1:29" ht="15">
      <c r="A39" s="14" t="s">
        <v>236</v>
      </c>
      <c r="B39" s="15" t="s">
        <v>332</v>
      </c>
      <c r="C39" s="15"/>
      <c r="D39" s="152">
        <v>5.363636363636363</v>
      </c>
      <c r="E39" s="149"/>
      <c r="F39" s="15"/>
      <c r="G39" s="15"/>
      <c r="H39" s="16" t="s">
        <v>236</v>
      </c>
      <c r="I39" s="66"/>
      <c r="J39" s="66"/>
      <c r="K39" s="16"/>
      <c r="L39" s="153"/>
      <c r="M39" s="154">
        <v>5427.6865234375</v>
      </c>
      <c r="N39" s="154">
        <v>3438.531494140625</v>
      </c>
      <c r="O39" s="77"/>
      <c r="P39" s="155"/>
      <c r="Q39" s="155"/>
      <c r="R39" s="50">
        <v>6</v>
      </c>
      <c r="S39" s="50">
        <v>5</v>
      </c>
      <c r="T39" s="50">
        <v>4</v>
      </c>
      <c r="U39" s="156"/>
      <c r="V39" s="52"/>
      <c r="W39" s="52"/>
      <c r="X39" s="52"/>
      <c r="Y39" s="52"/>
      <c r="Z39" s="51"/>
      <c r="AA39" s="150">
        <v>39</v>
      </c>
      <c r="AB3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9" s="157"/>
    </row>
    <row r="40" spans="1:29" ht="15">
      <c r="A40" s="14" t="s">
        <v>242</v>
      </c>
      <c r="B40" s="15" t="s">
        <v>332</v>
      </c>
      <c r="C40" s="15"/>
      <c r="D40" s="152">
        <v>5.363636363636363</v>
      </c>
      <c r="E40" s="149"/>
      <c r="F40" s="15"/>
      <c r="G40" s="15"/>
      <c r="H40" s="16" t="s">
        <v>242</v>
      </c>
      <c r="I40" s="66"/>
      <c r="J40" s="66"/>
      <c r="K40" s="16"/>
      <c r="L40" s="153"/>
      <c r="M40" s="154">
        <v>5806.177734375</v>
      </c>
      <c r="N40" s="154">
        <v>6837.1513671875</v>
      </c>
      <c r="O40" s="77"/>
      <c r="P40" s="155"/>
      <c r="Q40" s="155"/>
      <c r="R40" s="50">
        <v>6</v>
      </c>
      <c r="S40" s="50">
        <v>4</v>
      </c>
      <c r="T40" s="50">
        <v>5</v>
      </c>
      <c r="U40" s="156"/>
      <c r="V40" s="52"/>
      <c r="W40" s="52"/>
      <c r="X40" s="52"/>
      <c r="Y40" s="52"/>
      <c r="Z40" s="51"/>
      <c r="AA40" s="150">
        <v>40</v>
      </c>
      <c r="AB4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0" s="157"/>
    </row>
    <row r="41" spans="1:29" ht="15">
      <c r="A41" s="14" t="s">
        <v>245</v>
      </c>
      <c r="B41" s="15" t="s">
        <v>332</v>
      </c>
      <c r="C41" s="15"/>
      <c r="D41" s="152">
        <v>5.363636363636363</v>
      </c>
      <c r="E41" s="149"/>
      <c r="F41" s="15"/>
      <c r="G41" s="15"/>
      <c r="H41" s="16" t="s">
        <v>245</v>
      </c>
      <c r="I41" s="66"/>
      <c r="J41" s="66"/>
      <c r="K41" s="16"/>
      <c r="L41" s="153"/>
      <c r="M41" s="154">
        <v>4059.350830078125</v>
      </c>
      <c r="N41" s="154">
        <v>6925.46630859375</v>
      </c>
      <c r="O41" s="77"/>
      <c r="P41" s="155"/>
      <c r="Q41" s="155"/>
      <c r="R41" s="50">
        <v>6</v>
      </c>
      <c r="S41" s="50">
        <v>3</v>
      </c>
      <c r="T41" s="50">
        <v>5</v>
      </c>
      <c r="U41" s="156"/>
      <c r="V41" s="52"/>
      <c r="W41" s="52"/>
      <c r="X41" s="52"/>
      <c r="Y41" s="52"/>
      <c r="Z41" s="51"/>
      <c r="AA41" s="150">
        <v>41</v>
      </c>
      <c r="AB4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1" s="157"/>
    </row>
    <row r="42" spans="1:29" ht="15">
      <c r="A42" s="14" t="s">
        <v>249</v>
      </c>
      <c r="B42" s="15" t="s">
        <v>332</v>
      </c>
      <c r="C42" s="15"/>
      <c r="D42" s="152">
        <v>5.363636363636363</v>
      </c>
      <c r="E42" s="149"/>
      <c r="F42" s="15"/>
      <c r="G42" s="15"/>
      <c r="H42" s="16" t="s">
        <v>249</v>
      </c>
      <c r="I42" s="66"/>
      <c r="J42" s="66"/>
      <c r="K42" s="16"/>
      <c r="L42" s="153"/>
      <c r="M42" s="154">
        <v>3259.224365234375</v>
      </c>
      <c r="N42" s="154">
        <v>2909.541748046875</v>
      </c>
      <c r="O42" s="77"/>
      <c r="P42" s="155"/>
      <c r="Q42" s="155"/>
      <c r="R42" s="50">
        <v>6</v>
      </c>
      <c r="S42" s="50">
        <v>3</v>
      </c>
      <c r="T42" s="50">
        <v>5</v>
      </c>
      <c r="U42" s="156"/>
      <c r="V42" s="52"/>
      <c r="W42" s="52"/>
      <c r="X42" s="52"/>
      <c r="Y42" s="52"/>
      <c r="Z42" s="51"/>
      <c r="AA42" s="150">
        <v>42</v>
      </c>
      <c r="AB4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2" s="157"/>
    </row>
    <row r="43" spans="1:29" ht="15">
      <c r="A43" s="14" t="s">
        <v>265</v>
      </c>
      <c r="B43" s="15" t="s">
        <v>332</v>
      </c>
      <c r="C43" s="15"/>
      <c r="D43" s="152">
        <v>5.363636363636363</v>
      </c>
      <c r="E43" s="149"/>
      <c r="F43" s="15"/>
      <c r="G43" s="15"/>
      <c r="H43" s="16" t="s">
        <v>265</v>
      </c>
      <c r="I43" s="66"/>
      <c r="J43" s="66"/>
      <c r="K43" s="16"/>
      <c r="L43" s="153"/>
      <c r="M43" s="154">
        <v>3342.132080078125</v>
      </c>
      <c r="N43" s="154">
        <v>5881.8544921875</v>
      </c>
      <c r="O43" s="77"/>
      <c r="P43" s="155"/>
      <c r="Q43" s="155"/>
      <c r="R43" s="50">
        <v>6</v>
      </c>
      <c r="S43" s="50">
        <v>2</v>
      </c>
      <c r="T43" s="50">
        <v>5</v>
      </c>
      <c r="U43" s="156"/>
      <c r="V43" s="52"/>
      <c r="W43" s="52"/>
      <c r="X43" s="52"/>
      <c r="Y43" s="52"/>
      <c r="Z43" s="51"/>
      <c r="AA43" s="150">
        <v>43</v>
      </c>
      <c r="AB4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3" s="157"/>
    </row>
    <row r="44" spans="1:29" ht="15">
      <c r="A44" s="14" t="s">
        <v>271</v>
      </c>
      <c r="B44" s="15" t="s">
        <v>332</v>
      </c>
      <c r="C44" s="15"/>
      <c r="D44" s="152">
        <v>5.363636363636363</v>
      </c>
      <c r="E44" s="149"/>
      <c r="F44" s="15"/>
      <c r="G44" s="15"/>
      <c r="H44" s="16" t="s">
        <v>271</v>
      </c>
      <c r="I44" s="66"/>
      <c r="J44" s="66"/>
      <c r="K44" s="16"/>
      <c r="L44" s="153"/>
      <c r="M44" s="154">
        <v>4812.5927734375</v>
      </c>
      <c r="N44" s="154">
        <v>6151.96923828125</v>
      </c>
      <c r="O44" s="77"/>
      <c r="P44" s="155"/>
      <c r="Q44" s="155"/>
      <c r="R44" s="50">
        <v>6</v>
      </c>
      <c r="S44" s="50">
        <v>3</v>
      </c>
      <c r="T44" s="50">
        <v>5</v>
      </c>
      <c r="U44" s="156"/>
      <c r="V44" s="52"/>
      <c r="W44" s="52"/>
      <c r="X44" s="52"/>
      <c r="Y44" s="52"/>
      <c r="Z44" s="51"/>
      <c r="AA44" s="150">
        <v>44</v>
      </c>
      <c r="AB4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4" s="157"/>
    </row>
    <row r="45" spans="1:29" ht="15">
      <c r="A45" s="14" t="s">
        <v>275</v>
      </c>
      <c r="B45" s="15" t="s">
        <v>332</v>
      </c>
      <c r="C45" s="15"/>
      <c r="D45" s="152">
        <v>5.363636363636363</v>
      </c>
      <c r="E45" s="149"/>
      <c r="F45" s="15"/>
      <c r="G45" s="15"/>
      <c r="H45" s="16" t="s">
        <v>275</v>
      </c>
      <c r="I45" s="66"/>
      <c r="J45" s="66"/>
      <c r="K45" s="16"/>
      <c r="L45" s="153"/>
      <c r="M45" s="154">
        <v>7509.49072265625</v>
      </c>
      <c r="N45" s="154">
        <v>5502.4296875</v>
      </c>
      <c r="O45" s="77"/>
      <c r="P45" s="155"/>
      <c r="Q45" s="155"/>
      <c r="R45" s="50">
        <v>6</v>
      </c>
      <c r="S45" s="50">
        <v>2</v>
      </c>
      <c r="T45" s="50">
        <v>5</v>
      </c>
      <c r="U45" s="156"/>
      <c r="V45" s="52"/>
      <c r="W45" s="52"/>
      <c r="X45" s="52"/>
      <c r="Y45" s="52"/>
      <c r="Z45" s="51"/>
      <c r="AA45" s="150">
        <v>45</v>
      </c>
      <c r="AB4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5" s="157"/>
    </row>
    <row r="46" spans="1:29" ht="15">
      <c r="A46" s="14" t="s">
        <v>178</v>
      </c>
      <c r="B46" s="15" t="s">
        <v>333</v>
      </c>
      <c r="C46" s="15"/>
      <c r="D46" s="152">
        <v>4.590909090909091</v>
      </c>
      <c r="E46" s="149"/>
      <c r="F46" s="15"/>
      <c r="G46" s="15"/>
      <c r="H46" s="16" t="s">
        <v>178</v>
      </c>
      <c r="I46" s="66"/>
      <c r="J46" s="66"/>
      <c r="K46" s="16"/>
      <c r="L46" s="153"/>
      <c r="M46" s="154">
        <v>1921.121337890625</v>
      </c>
      <c r="N46" s="154">
        <v>7662.96533203125</v>
      </c>
      <c r="O46" s="77"/>
      <c r="P46" s="155"/>
      <c r="Q46" s="155"/>
      <c r="R46" s="50">
        <v>5</v>
      </c>
      <c r="S46" s="50">
        <v>5</v>
      </c>
      <c r="T46" s="50">
        <v>3</v>
      </c>
      <c r="U46" s="156"/>
      <c r="V46" s="52"/>
      <c r="W46" s="52"/>
      <c r="X46" s="52"/>
      <c r="Y46" s="52"/>
      <c r="Z46" s="51"/>
      <c r="AA46" s="150">
        <v>46</v>
      </c>
      <c r="AB4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6" s="157"/>
    </row>
    <row r="47" spans="1:29" ht="15">
      <c r="A47" s="14" t="s">
        <v>193</v>
      </c>
      <c r="B47" s="15" t="s">
        <v>333</v>
      </c>
      <c r="C47" s="15"/>
      <c r="D47" s="152">
        <v>4.590909090909091</v>
      </c>
      <c r="E47" s="149"/>
      <c r="F47" s="15"/>
      <c r="G47" s="15"/>
      <c r="H47" s="16" t="s">
        <v>193</v>
      </c>
      <c r="I47" s="66"/>
      <c r="J47" s="66"/>
      <c r="K47" s="16"/>
      <c r="L47" s="153"/>
      <c r="M47" s="154">
        <v>3136.1640625</v>
      </c>
      <c r="N47" s="154">
        <v>3804.585693359375</v>
      </c>
      <c r="O47" s="77"/>
      <c r="P47" s="155"/>
      <c r="Q47" s="155"/>
      <c r="R47" s="50">
        <v>5</v>
      </c>
      <c r="S47" s="50">
        <v>4</v>
      </c>
      <c r="T47" s="50">
        <v>5</v>
      </c>
      <c r="U47" s="156"/>
      <c r="V47" s="52"/>
      <c r="W47" s="52"/>
      <c r="X47" s="52"/>
      <c r="Y47" s="52"/>
      <c r="Z47" s="51"/>
      <c r="AA47" s="150">
        <v>47</v>
      </c>
      <c r="AB4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7" s="157"/>
    </row>
    <row r="48" spans="1:29" ht="15">
      <c r="A48" s="14" t="s">
        <v>200</v>
      </c>
      <c r="B48" s="15" t="s">
        <v>333</v>
      </c>
      <c r="C48" s="15"/>
      <c r="D48" s="152">
        <v>4.590909090909091</v>
      </c>
      <c r="E48" s="149"/>
      <c r="F48" s="15"/>
      <c r="G48" s="15"/>
      <c r="H48" s="16" t="s">
        <v>200</v>
      </c>
      <c r="I48" s="66"/>
      <c r="J48" s="66"/>
      <c r="K48" s="16"/>
      <c r="L48" s="153"/>
      <c r="M48" s="154">
        <v>8018.64501953125</v>
      </c>
      <c r="N48" s="154">
        <v>2747.6865234375</v>
      </c>
      <c r="O48" s="77"/>
      <c r="P48" s="155"/>
      <c r="Q48" s="155"/>
      <c r="R48" s="50">
        <v>5</v>
      </c>
      <c r="S48" s="50">
        <v>4</v>
      </c>
      <c r="T48" s="50">
        <v>4</v>
      </c>
      <c r="U48" s="156"/>
      <c r="V48" s="52"/>
      <c r="W48" s="52"/>
      <c r="X48" s="52"/>
      <c r="Y48" s="52"/>
      <c r="Z48" s="51"/>
      <c r="AA48" s="150">
        <v>48</v>
      </c>
      <c r="AB4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8" s="157"/>
    </row>
    <row r="49" spans="1:29" ht="15">
      <c r="A49" s="14" t="s">
        <v>203</v>
      </c>
      <c r="B49" s="15" t="s">
        <v>333</v>
      </c>
      <c r="C49" s="15"/>
      <c r="D49" s="152">
        <v>4.590909090909091</v>
      </c>
      <c r="E49" s="149"/>
      <c r="F49" s="15"/>
      <c r="G49" s="15"/>
      <c r="H49" s="16" t="s">
        <v>203</v>
      </c>
      <c r="I49" s="66"/>
      <c r="J49" s="66"/>
      <c r="K49" s="16"/>
      <c r="L49" s="153"/>
      <c r="M49" s="154">
        <v>7329.96435546875</v>
      </c>
      <c r="N49" s="154">
        <v>2960.811279296875</v>
      </c>
      <c r="O49" s="77"/>
      <c r="P49" s="155"/>
      <c r="Q49" s="155"/>
      <c r="R49" s="50">
        <v>5</v>
      </c>
      <c r="S49" s="50">
        <v>0</v>
      </c>
      <c r="T49" s="50">
        <v>5</v>
      </c>
      <c r="U49" s="156"/>
      <c r="V49" s="52"/>
      <c r="W49" s="52"/>
      <c r="X49" s="52"/>
      <c r="Y49" s="52"/>
      <c r="Z49" s="51"/>
      <c r="AA49" s="150">
        <v>49</v>
      </c>
      <c r="AB4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9" s="157"/>
    </row>
    <row r="50" spans="1:29" ht="15">
      <c r="A50" s="14" t="s">
        <v>210</v>
      </c>
      <c r="B50" s="15" t="s">
        <v>333</v>
      </c>
      <c r="C50" s="15"/>
      <c r="D50" s="152">
        <v>4.590909090909091</v>
      </c>
      <c r="E50" s="149"/>
      <c r="F50" s="15"/>
      <c r="G50" s="15"/>
      <c r="H50" s="16" t="s">
        <v>210</v>
      </c>
      <c r="I50" s="66"/>
      <c r="J50" s="66"/>
      <c r="K50" s="16"/>
      <c r="L50" s="153"/>
      <c r="M50" s="154">
        <v>5097.54833984375</v>
      </c>
      <c r="N50" s="154">
        <v>6746.48046875</v>
      </c>
      <c r="O50" s="77"/>
      <c r="P50" s="155"/>
      <c r="Q50" s="155"/>
      <c r="R50" s="50">
        <v>5</v>
      </c>
      <c r="S50" s="50">
        <v>2</v>
      </c>
      <c r="T50" s="50">
        <v>5</v>
      </c>
      <c r="U50" s="156"/>
      <c r="V50" s="52"/>
      <c r="W50" s="52"/>
      <c r="X50" s="52"/>
      <c r="Y50" s="52"/>
      <c r="Z50" s="51"/>
      <c r="AA50" s="150">
        <v>50</v>
      </c>
      <c r="AB5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0" s="157"/>
    </row>
    <row r="51" spans="1:29" ht="15">
      <c r="A51" s="14" t="s">
        <v>213</v>
      </c>
      <c r="B51" s="15" t="s">
        <v>333</v>
      </c>
      <c r="C51" s="15"/>
      <c r="D51" s="152">
        <v>4.590909090909091</v>
      </c>
      <c r="E51" s="149"/>
      <c r="F51" s="15"/>
      <c r="G51" s="15"/>
      <c r="H51" s="16" t="s">
        <v>213</v>
      </c>
      <c r="I51" s="66"/>
      <c r="J51" s="66"/>
      <c r="K51" s="16"/>
      <c r="L51" s="153"/>
      <c r="M51" s="154">
        <v>6114.01416015625</v>
      </c>
      <c r="N51" s="154">
        <v>7767.1611328125</v>
      </c>
      <c r="O51" s="77"/>
      <c r="P51" s="155"/>
      <c r="Q51" s="155"/>
      <c r="R51" s="50">
        <v>5</v>
      </c>
      <c r="S51" s="50">
        <v>5</v>
      </c>
      <c r="T51" s="50">
        <v>2</v>
      </c>
      <c r="U51" s="156"/>
      <c r="V51" s="52"/>
      <c r="W51" s="52"/>
      <c r="X51" s="52"/>
      <c r="Y51" s="52"/>
      <c r="Z51" s="51"/>
      <c r="AA51" s="150">
        <v>51</v>
      </c>
      <c r="AB5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1" s="157"/>
    </row>
    <row r="52" spans="1:29" ht="15">
      <c r="A52" s="14" t="s">
        <v>217</v>
      </c>
      <c r="B52" s="15" t="s">
        <v>333</v>
      </c>
      <c r="C52" s="15"/>
      <c r="D52" s="152">
        <v>4.590909090909091</v>
      </c>
      <c r="E52" s="149"/>
      <c r="F52" s="15"/>
      <c r="G52" s="15"/>
      <c r="H52" s="16" t="s">
        <v>217</v>
      </c>
      <c r="I52" s="66"/>
      <c r="J52" s="66"/>
      <c r="K52" s="16"/>
      <c r="L52" s="153"/>
      <c r="M52" s="154">
        <v>3434.39453125</v>
      </c>
      <c r="N52" s="154">
        <v>8255.0888671875</v>
      </c>
      <c r="O52" s="77"/>
      <c r="P52" s="155"/>
      <c r="Q52" s="155"/>
      <c r="R52" s="50">
        <v>5</v>
      </c>
      <c r="S52" s="50">
        <v>3</v>
      </c>
      <c r="T52" s="50">
        <v>3</v>
      </c>
      <c r="U52" s="156"/>
      <c r="V52" s="52"/>
      <c r="W52" s="52"/>
      <c r="X52" s="52"/>
      <c r="Y52" s="52"/>
      <c r="Z52" s="51"/>
      <c r="AA52" s="150">
        <v>52</v>
      </c>
      <c r="AB5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2" s="157"/>
    </row>
    <row r="53" spans="1:29" ht="15">
      <c r="A53" s="14" t="s">
        <v>220</v>
      </c>
      <c r="B53" s="15" t="s">
        <v>333</v>
      </c>
      <c r="C53" s="15"/>
      <c r="D53" s="152">
        <v>4.590909090909091</v>
      </c>
      <c r="E53" s="149"/>
      <c r="F53" s="15"/>
      <c r="G53" s="15"/>
      <c r="H53" s="16" t="s">
        <v>220</v>
      </c>
      <c r="I53" s="66"/>
      <c r="J53" s="66"/>
      <c r="K53" s="16"/>
      <c r="L53" s="153"/>
      <c r="M53" s="154">
        <v>3856.829345703125</v>
      </c>
      <c r="N53" s="154">
        <v>2667.190185546875</v>
      </c>
      <c r="O53" s="77"/>
      <c r="P53" s="155"/>
      <c r="Q53" s="155"/>
      <c r="R53" s="50">
        <v>5</v>
      </c>
      <c r="S53" s="50">
        <v>2</v>
      </c>
      <c r="T53" s="50">
        <v>5</v>
      </c>
      <c r="U53" s="156"/>
      <c r="V53" s="52"/>
      <c r="W53" s="52"/>
      <c r="X53" s="52"/>
      <c r="Y53" s="52"/>
      <c r="Z53" s="51"/>
      <c r="AA53" s="150">
        <v>53</v>
      </c>
      <c r="AB5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3" s="157"/>
    </row>
    <row r="54" spans="1:29" ht="15">
      <c r="A54" s="14" t="s">
        <v>230</v>
      </c>
      <c r="B54" s="15" t="s">
        <v>333</v>
      </c>
      <c r="C54" s="15"/>
      <c r="D54" s="152">
        <v>4.590909090909091</v>
      </c>
      <c r="E54" s="149"/>
      <c r="F54" s="15"/>
      <c r="G54" s="15"/>
      <c r="H54" s="16" t="s">
        <v>230</v>
      </c>
      <c r="I54" s="66"/>
      <c r="J54" s="66"/>
      <c r="K54" s="16"/>
      <c r="L54" s="153"/>
      <c r="M54" s="154">
        <v>6020.56884765625</v>
      </c>
      <c r="N54" s="154">
        <v>2343.83203125</v>
      </c>
      <c r="O54" s="77"/>
      <c r="P54" s="155"/>
      <c r="Q54" s="155"/>
      <c r="R54" s="50">
        <v>5</v>
      </c>
      <c r="S54" s="50">
        <v>3</v>
      </c>
      <c r="T54" s="50">
        <v>4</v>
      </c>
      <c r="U54" s="156"/>
      <c r="V54" s="52"/>
      <c r="W54" s="52"/>
      <c r="X54" s="52"/>
      <c r="Y54" s="52"/>
      <c r="Z54" s="51"/>
      <c r="AA54" s="150">
        <v>54</v>
      </c>
      <c r="AB5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4" s="157"/>
    </row>
    <row r="55" spans="1:29" ht="15">
      <c r="A55" s="14" t="s">
        <v>231</v>
      </c>
      <c r="B55" s="15" t="s">
        <v>333</v>
      </c>
      <c r="C55" s="15"/>
      <c r="D55" s="152">
        <v>4.590909090909091</v>
      </c>
      <c r="E55" s="149"/>
      <c r="F55" s="15"/>
      <c r="G55" s="15"/>
      <c r="H55" s="16" t="s">
        <v>231</v>
      </c>
      <c r="I55" s="66"/>
      <c r="J55" s="66"/>
      <c r="K55" s="16"/>
      <c r="L55" s="153"/>
      <c r="M55" s="154">
        <v>6022.85791015625</v>
      </c>
      <c r="N55" s="154">
        <v>8271.0146484375</v>
      </c>
      <c r="O55" s="77"/>
      <c r="P55" s="155"/>
      <c r="Q55" s="155"/>
      <c r="R55" s="50">
        <v>5</v>
      </c>
      <c r="S55" s="50">
        <v>3</v>
      </c>
      <c r="T55" s="50">
        <v>4</v>
      </c>
      <c r="U55" s="156"/>
      <c r="V55" s="52"/>
      <c r="W55" s="52"/>
      <c r="X55" s="52"/>
      <c r="Y55" s="52"/>
      <c r="Z55" s="51"/>
      <c r="AA55" s="150">
        <v>55</v>
      </c>
      <c r="AB5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5" s="157"/>
    </row>
    <row r="56" spans="1:29" ht="15">
      <c r="A56" s="14" t="s">
        <v>233</v>
      </c>
      <c r="B56" s="15" t="s">
        <v>333</v>
      </c>
      <c r="C56" s="15"/>
      <c r="D56" s="152">
        <v>4.590909090909091</v>
      </c>
      <c r="E56" s="149"/>
      <c r="F56" s="15"/>
      <c r="G56" s="15"/>
      <c r="H56" s="16" t="s">
        <v>233</v>
      </c>
      <c r="I56" s="66"/>
      <c r="J56" s="66"/>
      <c r="K56" s="16"/>
      <c r="L56" s="153"/>
      <c r="M56" s="154">
        <v>2638.516357421875</v>
      </c>
      <c r="N56" s="154">
        <v>4954.8291015625</v>
      </c>
      <c r="O56" s="77"/>
      <c r="P56" s="155"/>
      <c r="Q56" s="155"/>
      <c r="R56" s="50">
        <v>5</v>
      </c>
      <c r="S56" s="50">
        <v>4</v>
      </c>
      <c r="T56" s="50">
        <v>4</v>
      </c>
      <c r="U56" s="156"/>
      <c r="V56" s="52"/>
      <c r="W56" s="52"/>
      <c r="X56" s="52"/>
      <c r="Y56" s="52"/>
      <c r="Z56" s="51"/>
      <c r="AA56" s="150">
        <v>56</v>
      </c>
      <c r="AB5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6" s="157"/>
    </row>
    <row r="57" spans="1:29" ht="15">
      <c r="A57" s="14" t="s">
        <v>250</v>
      </c>
      <c r="B57" s="15" t="s">
        <v>333</v>
      </c>
      <c r="C57" s="15"/>
      <c r="D57" s="152">
        <v>4.590909090909091</v>
      </c>
      <c r="E57" s="149"/>
      <c r="F57" s="15"/>
      <c r="G57" s="15"/>
      <c r="H57" s="16" t="s">
        <v>250</v>
      </c>
      <c r="I57" s="66"/>
      <c r="J57" s="66"/>
      <c r="K57" s="16"/>
      <c r="L57" s="153"/>
      <c r="M57" s="154">
        <v>4214.46533203125</v>
      </c>
      <c r="N57" s="154">
        <v>1790.230224609375</v>
      </c>
      <c r="O57" s="77"/>
      <c r="P57" s="155"/>
      <c r="Q57" s="155"/>
      <c r="R57" s="50">
        <v>5</v>
      </c>
      <c r="S57" s="50">
        <v>5</v>
      </c>
      <c r="T57" s="50">
        <v>3</v>
      </c>
      <c r="U57" s="156"/>
      <c r="V57" s="52"/>
      <c r="W57" s="52"/>
      <c r="X57" s="52"/>
      <c r="Y57" s="52"/>
      <c r="Z57" s="51"/>
      <c r="AA57" s="150">
        <v>57</v>
      </c>
      <c r="AB5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7" s="157"/>
    </row>
    <row r="58" spans="1:29" ht="15">
      <c r="A58" s="14" t="s">
        <v>251</v>
      </c>
      <c r="B58" s="15" t="s">
        <v>333</v>
      </c>
      <c r="C58" s="15"/>
      <c r="D58" s="152">
        <v>4.590909090909091</v>
      </c>
      <c r="E58" s="149"/>
      <c r="F58" s="15"/>
      <c r="G58" s="15"/>
      <c r="H58" s="16" t="s">
        <v>251</v>
      </c>
      <c r="I58" s="66"/>
      <c r="J58" s="66"/>
      <c r="K58" s="16"/>
      <c r="L58" s="153"/>
      <c r="M58" s="154">
        <v>4109.15966796875</v>
      </c>
      <c r="N58" s="154">
        <v>3785.886474609375</v>
      </c>
      <c r="O58" s="77"/>
      <c r="P58" s="155"/>
      <c r="Q58" s="155"/>
      <c r="R58" s="50">
        <v>5</v>
      </c>
      <c r="S58" s="50">
        <v>1</v>
      </c>
      <c r="T58" s="50">
        <v>4</v>
      </c>
      <c r="U58" s="156"/>
      <c r="V58" s="52"/>
      <c r="W58" s="52"/>
      <c r="X58" s="52"/>
      <c r="Y58" s="52"/>
      <c r="Z58" s="51"/>
      <c r="AA58" s="150">
        <v>58</v>
      </c>
      <c r="AB5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8" s="157"/>
    </row>
    <row r="59" spans="1:29" ht="15">
      <c r="A59" s="14" t="s">
        <v>255</v>
      </c>
      <c r="B59" s="15" t="s">
        <v>333</v>
      </c>
      <c r="C59" s="15"/>
      <c r="D59" s="152">
        <v>4.590909090909091</v>
      </c>
      <c r="E59" s="149"/>
      <c r="F59" s="15"/>
      <c r="G59" s="15"/>
      <c r="H59" s="16" t="s">
        <v>255</v>
      </c>
      <c r="I59" s="66"/>
      <c r="J59" s="66"/>
      <c r="K59" s="16"/>
      <c r="L59" s="153"/>
      <c r="M59" s="154">
        <v>7027.3798828125</v>
      </c>
      <c r="N59" s="154">
        <v>7258.83154296875</v>
      </c>
      <c r="O59" s="77"/>
      <c r="P59" s="155"/>
      <c r="Q59" s="155"/>
      <c r="R59" s="50">
        <v>5</v>
      </c>
      <c r="S59" s="50">
        <v>4</v>
      </c>
      <c r="T59" s="50">
        <v>4</v>
      </c>
      <c r="U59" s="156"/>
      <c r="V59" s="52"/>
      <c r="W59" s="52"/>
      <c r="X59" s="52"/>
      <c r="Y59" s="52"/>
      <c r="Z59" s="51"/>
      <c r="AA59" s="150">
        <v>59</v>
      </c>
      <c r="AB5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9" s="157"/>
    </row>
    <row r="60" spans="1:29" ht="15">
      <c r="A60" s="14" t="s">
        <v>256</v>
      </c>
      <c r="B60" s="15" t="s">
        <v>333</v>
      </c>
      <c r="C60" s="15"/>
      <c r="D60" s="152">
        <v>4.590909090909091</v>
      </c>
      <c r="E60" s="149"/>
      <c r="F60" s="15"/>
      <c r="G60" s="15"/>
      <c r="H60" s="16" t="s">
        <v>256</v>
      </c>
      <c r="I60" s="66"/>
      <c r="J60" s="66"/>
      <c r="K60" s="16"/>
      <c r="L60" s="153"/>
      <c r="M60" s="154">
        <v>8215.12109375</v>
      </c>
      <c r="N60" s="154">
        <v>6533.8984375</v>
      </c>
      <c r="O60" s="77"/>
      <c r="P60" s="155"/>
      <c r="Q60" s="155"/>
      <c r="R60" s="50">
        <v>5</v>
      </c>
      <c r="S60" s="50">
        <v>4</v>
      </c>
      <c r="T60" s="50">
        <v>3</v>
      </c>
      <c r="U60" s="156"/>
      <c r="V60" s="52"/>
      <c r="W60" s="52"/>
      <c r="X60" s="52"/>
      <c r="Y60" s="52"/>
      <c r="Z60" s="51"/>
      <c r="AA60" s="150">
        <v>60</v>
      </c>
      <c r="AB6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0" s="157"/>
    </row>
    <row r="61" spans="1:29" ht="15">
      <c r="A61" s="14" t="s">
        <v>257</v>
      </c>
      <c r="B61" s="15" t="s">
        <v>333</v>
      </c>
      <c r="C61" s="15"/>
      <c r="D61" s="152">
        <v>4.590909090909091</v>
      </c>
      <c r="E61" s="149"/>
      <c r="F61" s="15"/>
      <c r="G61" s="15"/>
      <c r="H61" s="16" t="s">
        <v>257</v>
      </c>
      <c r="I61" s="66"/>
      <c r="J61" s="66"/>
      <c r="K61" s="16"/>
      <c r="L61" s="153"/>
      <c r="M61" s="154">
        <v>7627.69287109375</v>
      </c>
      <c r="N61" s="154">
        <v>6733.19775390625</v>
      </c>
      <c r="O61" s="77"/>
      <c r="P61" s="155"/>
      <c r="Q61" s="155"/>
      <c r="R61" s="50">
        <v>5</v>
      </c>
      <c r="S61" s="50">
        <v>5</v>
      </c>
      <c r="T61" s="50">
        <v>4</v>
      </c>
      <c r="U61" s="156"/>
      <c r="V61" s="52"/>
      <c r="W61" s="52"/>
      <c r="X61" s="52"/>
      <c r="Y61" s="52"/>
      <c r="Z61" s="51"/>
      <c r="AA61" s="150">
        <v>61</v>
      </c>
      <c r="AB6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1" s="157"/>
    </row>
    <row r="62" spans="1:29" ht="15">
      <c r="A62" s="14" t="s">
        <v>261</v>
      </c>
      <c r="B62" s="15" t="s">
        <v>333</v>
      </c>
      <c r="C62" s="15"/>
      <c r="D62" s="152">
        <v>4.590909090909091</v>
      </c>
      <c r="E62" s="149"/>
      <c r="F62" s="15"/>
      <c r="G62" s="15"/>
      <c r="H62" s="16" t="s">
        <v>261</v>
      </c>
      <c r="I62" s="66"/>
      <c r="J62" s="66"/>
      <c r="K62" s="16"/>
      <c r="L62" s="153"/>
      <c r="M62" s="154">
        <v>4020.15576171875</v>
      </c>
      <c r="N62" s="154">
        <v>6068.51611328125</v>
      </c>
      <c r="O62" s="77"/>
      <c r="P62" s="155"/>
      <c r="Q62" s="155"/>
      <c r="R62" s="50">
        <v>5</v>
      </c>
      <c r="S62" s="50">
        <v>2</v>
      </c>
      <c r="T62" s="50">
        <v>5</v>
      </c>
      <c r="U62" s="156"/>
      <c r="V62" s="52"/>
      <c r="W62" s="52"/>
      <c r="X62" s="52"/>
      <c r="Y62" s="52"/>
      <c r="Z62" s="51"/>
      <c r="AA62" s="150">
        <v>62</v>
      </c>
      <c r="AB6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2" s="157"/>
    </row>
    <row r="63" spans="1:29" ht="15">
      <c r="A63" s="14" t="s">
        <v>263</v>
      </c>
      <c r="B63" s="15" t="s">
        <v>333</v>
      </c>
      <c r="C63" s="15"/>
      <c r="D63" s="152">
        <v>4.590909090909091</v>
      </c>
      <c r="E63" s="149"/>
      <c r="F63" s="15"/>
      <c r="G63" s="15"/>
      <c r="H63" s="16" t="s">
        <v>263</v>
      </c>
      <c r="I63" s="66"/>
      <c r="J63" s="66"/>
      <c r="K63" s="16"/>
      <c r="L63" s="153"/>
      <c r="M63" s="154">
        <v>7774.7998046875</v>
      </c>
      <c r="N63" s="154">
        <v>4910.037109375</v>
      </c>
      <c r="O63" s="77"/>
      <c r="P63" s="155"/>
      <c r="Q63" s="155"/>
      <c r="R63" s="50">
        <v>5</v>
      </c>
      <c r="S63" s="50">
        <v>1</v>
      </c>
      <c r="T63" s="50">
        <v>5</v>
      </c>
      <c r="U63" s="156"/>
      <c r="V63" s="52"/>
      <c r="W63" s="52"/>
      <c r="X63" s="52"/>
      <c r="Y63" s="52"/>
      <c r="Z63" s="51"/>
      <c r="AA63" s="150">
        <v>63</v>
      </c>
      <c r="AB6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3" s="157"/>
    </row>
    <row r="64" spans="1:29" ht="15">
      <c r="A64" s="14" t="s">
        <v>266</v>
      </c>
      <c r="B64" s="15" t="s">
        <v>333</v>
      </c>
      <c r="C64" s="15"/>
      <c r="D64" s="152">
        <v>4.590909090909091</v>
      </c>
      <c r="E64" s="149"/>
      <c r="F64" s="15"/>
      <c r="G64" s="15"/>
      <c r="H64" s="16" t="s">
        <v>266</v>
      </c>
      <c r="I64" s="66"/>
      <c r="J64" s="66"/>
      <c r="K64" s="16"/>
      <c r="L64" s="153"/>
      <c r="M64" s="154">
        <v>5207.400390625</v>
      </c>
      <c r="N64" s="154">
        <v>4657.70068359375</v>
      </c>
      <c r="O64" s="77"/>
      <c r="P64" s="155"/>
      <c r="Q64" s="155"/>
      <c r="R64" s="50">
        <v>5</v>
      </c>
      <c r="S64" s="50">
        <v>2</v>
      </c>
      <c r="T64" s="50">
        <v>3</v>
      </c>
      <c r="U64" s="156"/>
      <c r="V64" s="52"/>
      <c r="W64" s="52"/>
      <c r="X64" s="52"/>
      <c r="Y64" s="52"/>
      <c r="Z64" s="51"/>
      <c r="AA64" s="150">
        <v>64</v>
      </c>
      <c r="AB6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4" s="157"/>
    </row>
    <row r="65" spans="1:29" ht="15">
      <c r="A65" s="14" t="s">
        <v>269</v>
      </c>
      <c r="B65" s="15" t="s">
        <v>333</v>
      </c>
      <c r="C65" s="15"/>
      <c r="D65" s="152">
        <v>4.590909090909091</v>
      </c>
      <c r="E65" s="149"/>
      <c r="F65" s="15"/>
      <c r="G65" s="15"/>
      <c r="H65" s="16" t="s">
        <v>269</v>
      </c>
      <c r="I65" s="66"/>
      <c r="J65" s="66"/>
      <c r="K65" s="16"/>
      <c r="L65" s="153"/>
      <c r="M65" s="154">
        <v>6402.455078125</v>
      </c>
      <c r="N65" s="154">
        <v>5346.09326171875</v>
      </c>
      <c r="O65" s="77"/>
      <c r="P65" s="155"/>
      <c r="Q65" s="155"/>
      <c r="R65" s="50">
        <v>5</v>
      </c>
      <c r="S65" s="50">
        <v>5</v>
      </c>
      <c r="T65" s="50">
        <v>2</v>
      </c>
      <c r="U65" s="156"/>
      <c r="V65" s="52"/>
      <c r="W65" s="52"/>
      <c r="X65" s="52"/>
      <c r="Y65" s="52"/>
      <c r="Z65" s="51"/>
      <c r="AA65" s="150">
        <v>65</v>
      </c>
      <c r="AB6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5" s="157"/>
    </row>
    <row r="66" spans="1:29" ht="15">
      <c r="A66" s="14" t="s">
        <v>278</v>
      </c>
      <c r="B66" s="15" t="s">
        <v>333</v>
      </c>
      <c r="C66" s="15"/>
      <c r="D66" s="152">
        <v>4.590909090909091</v>
      </c>
      <c r="E66" s="149"/>
      <c r="F66" s="15"/>
      <c r="G66" s="15"/>
      <c r="H66" s="16" t="s">
        <v>278</v>
      </c>
      <c r="I66" s="66"/>
      <c r="J66" s="66"/>
      <c r="K66" s="16"/>
      <c r="L66" s="153"/>
      <c r="M66" s="154">
        <v>4953.43798828125</v>
      </c>
      <c r="N66" s="154">
        <v>3607.633544921875</v>
      </c>
      <c r="O66" s="77"/>
      <c r="P66" s="155"/>
      <c r="Q66" s="155"/>
      <c r="R66" s="50">
        <v>5</v>
      </c>
      <c r="S66" s="50">
        <v>1</v>
      </c>
      <c r="T66" s="50">
        <v>5</v>
      </c>
      <c r="U66" s="156"/>
      <c r="V66" s="52"/>
      <c r="W66" s="52"/>
      <c r="X66" s="52"/>
      <c r="Y66" s="52"/>
      <c r="Z66" s="51"/>
      <c r="AA66" s="150">
        <v>66</v>
      </c>
      <c r="AB6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6" s="157"/>
    </row>
    <row r="67" spans="1:29" ht="15">
      <c r="A67" s="14" t="s">
        <v>279</v>
      </c>
      <c r="B67" s="15" t="s">
        <v>333</v>
      </c>
      <c r="C67" s="15"/>
      <c r="D67" s="152">
        <v>4.590909090909091</v>
      </c>
      <c r="E67" s="149"/>
      <c r="F67" s="15"/>
      <c r="G67" s="15"/>
      <c r="H67" s="16" t="s">
        <v>279</v>
      </c>
      <c r="I67" s="66"/>
      <c r="J67" s="66"/>
      <c r="K67" s="16"/>
      <c r="L67" s="153"/>
      <c r="M67" s="154">
        <v>4523.087890625</v>
      </c>
      <c r="N67" s="154">
        <v>3717.30419921875</v>
      </c>
      <c r="O67" s="77"/>
      <c r="P67" s="155"/>
      <c r="Q67" s="155"/>
      <c r="R67" s="50">
        <v>5</v>
      </c>
      <c r="S67" s="50">
        <v>3</v>
      </c>
      <c r="T67" s="50">
        <v>2</v>
      </c>
      <c r="U67" s="156"/>
      <c r="V67" s="52"/>
      <c r="W67" s="52"/>
      <c r="X67" s="52"/>
      <c r="Y67" s="52"/>
      <c r="Z67" s="51"/>
      <c r="AA67" s="150">
        <v>67</v>
      </c>
      <c r="AB6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7" s="157"/>
    </row>
    <row r="68" spans="1:29" ht="15">
      <c r="A68" s="14" t="s">
        <v>288</v>
      </c>
      <c r="B68" s="15" t="s">
        <v>333</v>
      </c>
      <c r="C68" s="15"/>
      <c r="D68" s="152">
        <v>4.590909090909091</v>
      </c>
      <c r="E68" s="149"/>
      <c r="F68" s="15"/>
      <c r="G68" s="15"/>
      <c r="H68" s="16" t="s">
        <v>288</v>
      </c>
      <c r="I68" s="66"/>
      <c r="J68" s="66"/>
      <c r="K68" s="16"/>
      <c r="L68" s="153"/>
      <c r="M68" s="154">
        <v>7593.9951171875</v>
      </c>
      <c r="N68" s="154">
        <v>5926.548828125</v>
      </c>
      <c r="O68" s="77"/>
      <c r="P68" s="155"/>
      <c r="Q68" s="155"/>
      <c r="R68" s="50">
        <v>5</v>
      </c>
      <c r="S68" s="50">
        <v>3</v>
      </c>
      <c r="T68" s="50">
        <v>4</v>
      </c>
      <c r="U68" s="156"/>
      <c r="V68" s="52"/>
      <c r="W68" s="52"/>
      <c r="X68" s="52"/>
      <c r="Y68" s="52"/>
      <c r="Z68" s="51"/>
      <c r="AA68" s="150">
        <v>68</v>
      </c>
      <c r="AB6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8" s="157"/>
    </row>
    <row r="69" spans="1:29" ht="15">
      <c r="A69" s="14" t="s">
        <v>297</v>
      </c>
      <c r="B69" s="15" t="s">
        <v>333</v>
      </c>
      <c r="C69" s="15"/>
      <c r="D69" s="152">
        <v>4.590909090909091</v>
      </c>
      <c r="E69" s="149"/>
      <c r="F69" s="15"/>
      <c r="G69" s="15"/>
      <c r="H69" s="16" t="s">
        <v>297</v>
      </c>
      <c r="I69" s="66"/>
      <c r="J69" s="66"/>
      <c r="K69" s="16"/>
      <c r="L69" s="153"/>
      <c r="M69" s="154">
        <v>8193.1513671875</v>
      </c>
      <c r="N69" s="154">
        <v>5093.77001953125</v>
      </c>
      <c r="O69" s="77"/>
      <c r="P69" s="155"/>
      <c r="Q69" s="155"/>
      <c r="R69" s="50">
        <v>5</v>
      </c>
      <c r="S69" s="50">
        <v>0</v>
      </c>
      <c r="T69" s="50">
        <v>5</v>
      </c>
      <c r="U69" s="156"/>
      <c r="V69" s="52"/>
      <c r="W69" s="52"/>
      <c r="X69" s="52"/>
      <c r="Y69" s="52"/>
      <c r="Z69" s="51"/>
      <c r="AA69" s="150">
        <v>69</v>
      </c>
      <c r="AB6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9" s="157"/>
    </row>
    <row r="70" spans="1:29" ht="15">
      <c r="A70" s="14" t="s">
        <v>300</v>
      </c>
      <c r="B70" s="15" t="s">
        <v>333</v>
      </c>
      <c r="C70" s="15"/>
      <c r="D70" s="152">
        <v>4.590909090909091</v>
      </c>
      <c r="E70" s="149"/>
      <c r="F70" s="15"/>
      <c r="G70" s="15"/>
      <c r="H70" s="16" t="s">
        <v>300</v>
      </c>
      <c r="I70" s="66"/>
      <c r="J70" s="66"/>
      <c r="K70" s="16"/>
      <c r="L70" s="153"/>
      <c r="M70" s="154">
        <v>7166.4814453125</v>
      </c>
      <c r="N70" s="154">
        <v>5167.4619140625</v>
      </c>
      <c r="O70" s="77"/>
      <c r="P70" s="155"/>
      <c r="Q70" s="155"/>
      <c r="R70" s="50">
        <v>5</v>
      </c>
      <c r="S70" s="50">
        <v>3</v>
      </c>
      <c r="T70" s="50">
        <v>4</v>
      </c>
      <c r="U70" s="156"/>
      <c r="V70" s="52"/>
      <c r="W70" s="52"/>
      <c r="X70" s="52"/>
      <c r="Y70" s="52"/>
      <c r="Z70" s="51"/>
      <c r="AA70" s="150">
        <v>70</v>
      </c>
      <c r="AB7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0" s="157"/>
    </row>
    <row r="71" spans="1:29" ht="15">
      <c r="A71" s="14" t="s">
        <v>308</v>
      </c>
      <c r="B71" s="15" t="s">
        <v>333</v>
      </c>
      <c r="C71" s="15"/>
      <c r="D71" s="152">
        <v>4.590909090909091</v>
      </c>
      <c r="E71" s="149"/>
      <c r="F71" s="15"/>
      <c r="G71" s="15"/>
      <c r="H71" s="16" t="s">
        <v>308</v>
      </c>
      <c r="I71" s="66"/>
      <c r="J71" s="66"/>
      <c r="K71" s="16"/>
      <c r="L71" s="153"/>
      <c r="M71" s="154">
        <v>7392.34130859375</v>
      </c>
      <c r="N71" s="154">
        <v>7691.24853515625</v>
      </c>
      <c r="O71" s="77"/>
      <c r="P71" s="155"/>
      <c r="Q71" s="155"/>
      <c r="R71" s="50">
        <v>5</v>
      </c>
      <c r="S71" s="50">
        <v>1</v>
      </c>
      <c r="T71" s="50">
        <v>5</v>
      </c>
      <c r="U71" s="156"/>
      <c r="V71" s="52"/>
      <c r="W71" s="52"/>
      <c r="X71" s="52"/>
      <c r="Y71" s="52"/>
      <c r="Z71" s="51"/>
      <c r="AA71" s="150">
        <v>71</v>
      </c>
      <c r="AB7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1" s="157"/>
    </row>
    <row r="72" spans="1:29" ht="15">
      <c r="A72" s="14" t="s">
        <v>180</v>
      </c>
      <c r="B72" s="15" t="s">
        <v>334</v>
      </c>
      <c r="C72" s="15"/>
      <c r="D72" s="152">
        <v>3.8181818181818183</v>
      </c>
      <c r="E72" s="149"/>
      <c r="F72" s="15"/>
      <c r="G72" s="15"/>
      <c r="H72" s="16" t="s">
        <v>180</v>
      </c>
      <c r="I72" s="66"/>
      <c r="J72" s="66"/>
      <c r="K72" s="16"/>
      <c r="L72" s="153"/>
      <c r="M72" s="154">
        <v>3309.22216796875</v>
      </c>
      <c r="N72" s="154">
        <v>6928.7314453125</v>
      </c>
      <c r="O72" s="77"/>
      <c r="P72" s="155"/>
      <c r="Q72" s="155"/>
      <c r="R72" s="50">
        <v>4</v>
      </c>
      <c r="S72" s="50">
        <v>1</v>
      </c>
      <c r="T72" s="50">
        <v>4</v>
      </c>
      <c r="U72" s="156"/>
      <c r="V72" s="52"/>
      <c r="W72" s="52"/>
      <c r="X72" s="52"/>
      <c r="Y72" s="52"/>
      <c r="Z72" s="51"/>
      <c r="AA72" s="150">
        <v>72</v>
      </c>
      <c r="AB7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2" s="157"/>
    </row>
    <row r="73" spans="1:29" ht="15">
      <c r="A73" s="14" t="s">
        <v>182</v>
      </c>
      <c r="B73" s="15" t="s">
        <v>334</v>
      </c>
      <c r="C73" s="15"/>
      <c r="D73" s="152">
        <v>3.8181818181818183</v>
      </c>
      <c r="E73" s="149"/>
      <c r="F73" s="15"/>
      <c r="G73" s="15"/>
      <c r="H73" s="16" t="s">
        <v>182</v>
      </c>
      <c r="I73" s="66"/>
      <c r="J73" s="66"/>
      <c r="K73" s="16"/>
      <c r="L73" s="153"/>
      <c r="M73" s="154">
        <v>3577.11328125</v>
      </c>
      <c r="N73" s="154">
        <v>6827.986328125</v>
      </c>
      <c r="O73" s="77"/>
      <c r="P73" s="155"/>
      <c r="Q73" s="155"/>
      <c r="R73" s="50">
        <v>4</v>
      </c>
      <c r="S73" s="50">
        <v>3</v>
      </c>
      <c r="T73" s="50">
        <v>2</v>
      </c>
      <c r="U73" s="156"/>
      <c r="V73" s="52"/>
      <c r="W73" s="52"/>
      <c r="X73" s="52"/>
      <c r="Y73" s="52"/>
      <c r="Z73" s="51"/>
      <c r="AA73" s="150">
        <v>73</v>
      </c>
      <c r="AB7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3" s="157"/>
    </row>
    <row r="74" spans="1:29" ht="15">
      <c r="A74" s="14" t="s">
        <v>190</v>
      </c>
      <c r="B74" s="15" t="s">
        <v>334</v>
      </c>
      <c r="C74" s="15"/>
      <c r="D74" s="152">
        <v>3.8181818181818183</v>
      </c>
      <c r="E74" s="149"/>
      <c r="F74" s="15"/>
      <c r="G74" s="15"/>
      <c r="H74" s="16" t="s">
        <v>190</v>
      </c>
      <c r="I74" s="66"/>
      <c r="J74" s="66"/>
      <c r="K74" s="16"/>
      <c r="L74" s="153"/>
      <c r="M74" s="154">
        <v>2919.37939453125</v>
      </c>
      <c r="N74" s="154">
        <v>3864.72314453125</v>
      </c>
      <c r="O74" s="77"/>
      <c r="P74" s="155"/>
      <c r="Q74" s="155"/>
      <c r="R74" s="50">
        <v>4</v>
      </c>
      <c r="S74" s="50">
        <v>4</v>
      </c>
      <c r="T74" s="50">
        <v>4</v>
      </c>
      <c r="U74" s="156"/>
      <c r="V74" s="52"/>
      <c r="W74" s="52"/>
      <c r="X74" s="52"/>
      <c r="Y74" s="52"/>
      <c r="Z74" s="51"/>
      <c r="AA74" s="150">
        <v>74</v>
      </c>
      <c r="AB7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4" s="157"/>
    </row>
    <row r="75" spans="1:29" ht="15">
      <c r="A75" s="14" t="s">
        <v>208</v>
      </c>
      <c r="B75" s="15" t="s">
        <v>334</v>
      </c>
      <c r="C75" s="15"/>
      <c r="D75" s="152">
        <v>3.8181818181818183</v>
      </c>
      <c r="E75" s="149"/>
      <c r="F75" s="15"/>
      <c r="G75" s="15"/>
      <c r="H75" s="16" t="s">
        <v>208</v>
      </c>
      <c r="I75" s="66"/>
      <c r="J75" s="66"/>
      <c r="K75" s="16"/>
      <c r="L75" s="153"/>
      <c r="M75" s="154">
        <v>5131.755859375</v>
      </c>
      <c r="N75" s="154">
        <v>7903.80615234375</v>
      </c>
      <c r="O75" s="77"/>
      <c r="P75" s="155"/>
      <c r="Q75" s="155"/>
      <c r="R75" s="50">
        <v>4</v>
      </c>
      <c r="S75" s="50">
        <v>3</v>
      </c>
      <c r="T75" s="50">
        <v>3</v>
      </c>
      <c r="U75" s="156"/>
      <c r="V75" s="52"/>
      <c r="W75" s="52"/>
      <c r="X75" s="52"/>
      <c r="Y75" s="52"/>
      <c r="Z75" s="51"/>
      <c r="AA75" s="150">
        <v>75</v>
      </c>
      <c r="AB7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5" s="157"/>
    </row>
    <row r="76" spans="1:29" ht="15">
      <c r="A76" s="14" t="s">
        <v>214</v>
      </c>
      <c r="B76" s="15" t="s">
        <v>334</v>
      </c>
      <c r="C76" s="15"/>
      <c r="D76" s="152">
        <v>3.8181818181818183</v>
      </c>
      <c r="E76" s="149"/>
      <c r="F76" s="15"/>
      <c r="G76" s="15"/>
      <c r="H76" s="16" t="s">
        <v>214</v>
      </c>
      <c r="I76" s="66"/>
      <c r="J76" s="66"/>
      <c r="K76" s="16"/>
      <c r="L76" s="153"/>
      <c r="M76" s="154">
        <v>6162.21337890625</v>
      </c>
      <c r="N76" s="154">
        <v>3009.590576171875</v>
      </c>
      <c r="O76" s="77"/>
      <c r="P76" s="155"/>
      <c r="Q76" s="155"/>
      <c r="R76" s="50">
        <v>4</v>
      </c>
      <c r="S76" s="50">
        <v>2</v>
      </c>
      <c r="T76" s="50">
        <v>4</v>
      </c>
      <c r="U76" s="156"/>
      <c r="V76" s="52"/>
      <c r="W76" s="52"/>
      <c r="X76" s="52"/>
      <c r="Y76" s="52"/>
      <c r="Z76" s="51"/>
      <c r="AA76" s="150">
        <v>76</v>
      </c>
      <c r="AB7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6" s="157"/>
    </row>
    <row r="77" spans="1:29" ht="15">
      <c r="A77" s="14" t="s">
        <v>216</v>
      </c>
      <c r="B77" s="15" t="s">
        <v>334</v>
      </c>
      <c r="C77" s="15"/>
      <c r="D77" s="152">
        <v>3.8181818181818183</v>
      </c>
      <c r="E77" s="149"/>
      <c r="F77" s="15"/>
      <c r="G77" s="15"/>
      <c r="H77" s="16" t="s">
        <v>216</v>
      </c>
      <c r="I77" s="66"/>
      <c r="J77" s="66"/>
      <c r="K77" s="16"/>
      <c r="L77" s="153"/>
      <c r="M77" s="154">
        <v>3594.707275390625</v>
      </c>
      <c r="N77" s="154">
        <v>2132.376953125</v>
      </c>
      <c r="O77" s="77"/>
      <c r="P77" s="155"/>
      <c r="Q77" s="155"/>
      <c r="R77" s="50">
        <v>4</v>
      </c>
      <c r="S77" s="50">
        <v>4</v>
      </c>
      <c r="T77" s="50">
        <v>2</v>
      </c>
      <c r="U77" s="156"/>
      <c r="V77" s="52"/>
      <c r="W77" s="52"/>
      <c r="X77" s="52"/>
      <c r="Y77" s="52"/>
      <c r="Z77" s="51"/>
      <c r="AA77" s="150">
        <v>77</v>
      </c>
      <c r="AB7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7" s="157"/>
    </row>
    <row r="78" spans="1:29" ht="15">
      <c r="A78" s="14" t="s">
        <v>218</v>
      </c>
      <c r="B78" s="15" t="s">
        <v>334</v>
      </c>
      <c r="C78" s="15"/>
      <c r="D78" s="152">
        <v>3.8181818181818183</v>
      </c>
      <c r="E78" s="149"/>
      <c r="F78" s="15"/>
      <c r="G78" s="15"/>
      <c r="H78" s="16" t="s">
        <v>218</v>
      </c>
      <c r="I78" s="66"/>
      <c r="J78" s="66"/>
      <c r="K78" s="16"/>
      <c r="L78" s="153"/>
      <c r="M78" s="154">
        <v>5581.66845703125</v>
      </c>
      <c r="N78" s="154">
        <v>9102.7626953125</v>
      </c>
      <c r="O78" s="77"/>
      <c r="P78" s="155"/>
      <c r="Q78" s="155"/>
      <c r="R78" s="50">
        <v>4</v>
      </c>
      <c r="S78" s="50">
        <v>4</v>
      </c>
      <c r="T78" s="50">
        <v>2</v>
      </c>
      <c r="U78" s="156"/>
      <c r="V78" s="52"/>
      <c r="W78" s="52"/>
      <c r="X78" s="52"/>
      <c r="Y78" s="52"/>
      <c r="Z78" s="51"/>
      <c r="AA78" s="150">
        <v>78</v>
      </c>
      <c r="AB7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8" s="157"/>
    </row>
    <row r="79" spans="1:29" ht="15">
      <c r="A79" s="14" t="s">
        <v>219</v>
      </c>
      <c r="B79" s="15" t="s">
        <v>334</v>
      </c>
      <c r="C79" s="15"/>
      <c r="D79" s="152">
        <v>3.8181818181818183</v>
      </c>
      <c r="E79" s="149"/>
      <c r="F79" s="15"/>
      <c r="G79" s="15"/>
      <c r="H79" s="16" t="s">
        <v>219</v>
      </c>
      <c r="I79" s="66"/>
      <c r="J79" s="66"/>
      <c r="K79" s="16"/>
      <c r="L79" s="153"/>
      <c r="M79" s="154">
        <v>2127.6845703125</v>
      </c>
      <c r="N79" s="154">
        <v>8666.6259765625</v>
      </c>
      <c r="O79" s="77"/>
      <c r="P79" s="155"/>
      <c r="Q79" s="155"/>
      <c r="R79" s="50">
        <v>4</v>
      </c>
      <c r="S79" s="50">
        <v>4</v>
      </c>
      <c r="T79" s="50">
        <v>4</v>
      </c>
      <c r="U79" s="156"/>
      <c r="V79" s="52"/>
      <c r="W79" s="52"/>
      <c r="X79" s="52"/>
      <c r="Y79" s="52"/>
      <c r="Z79" s="51"/>
      <c r="AA79" s="150">
        <v>79</v>
      </c>
      <c r="AB7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9" s="157"/>
    </row>
    <row r="80" spans="1:29" ht="15">
      <c r="A80" s="14" t="s">
        <v>228</v>
      </c>
      <c r="B80" s="15" t="s">
        <v>334</v>
      </c>
      <c r="C80" s="15"/>
      <c r="D80" s="152">
        <v>3.8181818181818183</v>
      </c>
      <c r="E80" s="149"/>
      <c r="F80" s="15"/>
      <c r="G80" s="15"/>
      <c r="H80" s="16" t="s">
        <v>228</v>
      </c>
      <c r="I80" s="66"/>
      <c r="J80" s="66"/>
      <c r="K80" s="16"/>
      <c r="L80" s="153"/>
      <c r="M80" s="154">
        <v>8899.1025390625</v>
      </c>
      <c r="N80" s="154">
        <v>4302.88916015625</v>
      </c>
      <c r="O80" s="77"/>
      <c r="P80" s="155"/>
      <c r="Q80" s="155"/>
      <c r="R80" s="50">
        <v>4</v>
      </c>
      <c r="S80" s="50">
        <v>4</v>
      </c>
      <c r="T80" s="50">
        <v>3</v>
      </c>
      <c r="U80" s="156"/>
      <c r="V80" s="52"/>
      <c r="W80" s="52"/>
      <c r="X80" s="52"/>
      <c r="Y80" s="52"/>
      <c r="Z80" s="51"/>
      <c r="AA80" s="150">
        <v>80</v>
      </c>
      <c r="AB8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0" s="157"/>
    </row>
    <row r="81" spans="1:29" ht="15">
      <c r="A81" s="14" t="s">
        <v>234</v>
      </c>
      <c r="B81" s="15" t="s">
        <v>334</v>
      </c>
      <c r="C81" s="15"/>
      <c r="D81" s="152">
        <v>3.8181818181818183</v>
      </c>
      <c r="E81" s="149"/>
      <c r="F81" s="15"/>
      <c r="G81" s="15"/>
      <c r="H81" s="16" t="s">
        <v>234</v>
      </c>
      <c r="I81" s="66"/>
      <c r="J81" s="66"/>
      <c r="K81" s="16"/>
      <c r="L81" s="153"/>
      <c r="M81" s="154">
        <v>5310.17431640625</v>
      </c>
      <c r="N81" s="154">
        <v>8744.353515625</v>
      </c>
      <c r="O81" s="77"/>
      <c r="P81" s="155"/>
      <c r="Q81" s="155"/>
      <c r="R81" s="50">
        <v>4</v>
      </c>
      <c r="S81" s="50">
        <v>3</v>
      </c>
      <c r="T81" s="50">
        <v>3</v>
      </c>
      <c r="U81" s="156"/>
      <c r="V81" s="52"/>
      <c r="W81" s="52"/>
      <c r="X81" s="52"/>
      <c r="Y81" s="52"/>
      <c r="Z81" s="51"/>
      <c r="AA81" s="150">
        <v>81</v>
      </c>
      <c r="AB8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1" s="157"/>
    </row>
    <row r="82" spans="1:29" ht="15">
      <c r="A82" s="14" t="s">
        <v>243</v>
      </c>
      <c r="B82" s="15" t="s">
        <v>334</v>
      </c>
      <c r="C82" s="15"/>
      <c r="D82" s="152">
        <v>3.8181818181818183</v>
      </c>
      <c r="E82" s="149"/>
      <c r="F82" s="15"/>
      <c r="G82" s="15"/>
      <c r="H82" s="16" t="s">
        <v>243</v>
      </c>
      <c r="I82" s="66"/>
      <c r="J82" s="66"/>
      <c r="K82" s="16"/>
      <c r="L82" s="153"/>
      <c r="M82" s="154">
        <v>2956.797119140625</v>
      </c>
      <c r="N82" s="154">
        <v>5496.9306640625</v>
      </c>
      <c r="O82" s="77"/>
      <c r="P82" s="155"/>
      <c r="Q82" s="155"/>
      <c r="R82" s="50">
        <v>4</v>
      </c>
      <c r="S82" s="50">
        <v>2</v>
      </c>
      <c r="T82" s="50">
        <v>3</v>
      </c>
      <c r="U82" s="156"/>
      <c r="V82" s="52"/>
      <c r="W82" s="52"/>
      <c r="X82" s="52"/>
      <c r="Y82" s="52"/>
      <c r="Z82" s="51"/>
      <c r="AA82" s="150">
        <v>82</v>
      </c>
      <c r="AB8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2" s="157"/>
    </row>
    <row r="83" spans="1:29" ht="15">
      <c r="A83" s="14" t="s">
        <v>248</v>
      </c>
      <c r="B83" s="15" t="s">
        <v>334</v>
      </c>
      <c r="C83" s="15"/>
      <c r="D83" s="152">
        <v>3.8181818181818183</v>
      </c>
      <c r="E83" s="149"/>
      <c r="F83" s="15"/>
      <c r="G83" s="15"/>
      <c r="H83" s="16" t="s">
        <v>248</v>
      </c>
      <c r="I83" s="66"/>
      <c r="J83" s="66"/>
      <c r="K83" s="16"/>
      <c r="L83" s="153"/>
      <c r="M83" s="154">
        <v>1246.38720703125</v>
      </c>
      <c r="N83" s="154">
        <v>5813.40185546875</v>
      </c>
      <c r="O83" s="77"/>
      <c r="P83" s="155"/>
      <c r="Q83" s="155"/>
      <c r="R83" s="50">
        <v>4</v>
      </c>
      <c r="S83" s="50">
        <v>4</v>
      </c>
      <c r="T83" s="50">
        <v>3</v>
      </c>
      <c r="U83" s="156"/>
      <c r="V83" s="52"/>
      <c r="W83" s="52"/>
      <c r="X83" s="52"/>
      <c r="Y83" s="52"/>
      <c r="Z83" s="51"/>
      <c r="AA83" s="150">
        <v>83</v>
      </c>
      <c r="AB8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3" s="157"/>
    </row>
    <row r="84" spans="1:29" ht="15">
      <c r="A84" s="14" t="s">
        <v>258</v>
      </c>
      <c r="B84" s="15" t="s">
        <v>334</v>
      </c>
      <c r="C84" s="15"/>
      <c r="D84" s="152">
        <v>3.8181818181818183</v>
      </c>
      <c r="E84" s="149"/>
      <c r="F84" s="15"/>
      <c r="G84" s="15"/>
      <c r="H84" s="16" t="s">
        <v>258</v>
      </c>
      <c r="I84" s="66"/>
      <c r="J84" s="66"/>
      <c r="K84" s="16"/>
      <c r="L84" s="153"/>
      <c r="M84" s="154">
        <v>7700.35498046875</v>
      </c>
      <c r="N84" s="154">
        <v>8465.5546875</v>
      </c>
      <c r="O84" s="77"/>
      <c r="P84" s="155"/>
      <c r="Q84" s="155"/>
      <c r="R84" s="50">
        <v>4</v>
      </c>
      <c r="S84" s="50">
        <v>4</v>
      </c>
      <c r="T84" s="50">
        <v>3</v>
      </c>
      <c r="U84" s="156"/>
      <c r="V84" s="52"/>
      <c r="W84" s="52"/>
      <c r="X84" s="52"/>
      <c r="Y84" s="52"/>
      <c r="Z84" s="51"/>
      <c r="AA84" s="150">
        <v>84</v>
      </c>
      <c r="AB8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4" s="157"/>
    </row>
    <row r="85" spans="1:29" ht="15">
      <c r="A85" s="14" t="s">
        <v>259</v>
      </c>
      <c r="B85" s="15" t="s">
        <v>334</v>
      </c>
      <c r="C85" s="15"/>
      <c r="D85" s="152">
        <v>3.8181818181818183</v>
      </c>
      <c r="E85" s="149"/>
      <c r="F85" s="15"/>
      <c r="G85" s="15"/>
      <c r="H85" s="16" t="s">
        <v>259</v>
      </c>
      <c r="I85" s="66"/>
      <c r="J85" s="66"/>
      <c r="K85" s="16"/>
      <c r="L85" s="153"/>
      <c r="M85" s="154">
        <v>5209.91162109375</v>
      </c>
      <c r="N85" s="154">
        <v>3169.363525390625</v>
      </c>
      <c r="O85" s="77"/>
      <c r="P85" s="155"/>
      <c r="Q85" s="155"/>
      <c r="R85" s="50">
        <v>4</v>
      </c>
      <c r="S85" s="50">
        <v>3</v>
      </c>
      <c r="T85" s="50">
        <v>4</v>
      </c>
      <c r="U85" s="156"/>
      <c r="V85" s="52"/>
      <c r="W85" s="52"/>
      <c r="X85" s="52"/>
      <c r="Y85" s="52"/>
      <c r="Z85" s="51"/>
      <c r="AA85" s="150">
        <v>85</v>
      </c>
      <c r="AB8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5" s="157"/>
    </row>
    <row r="86" spans="1:29" ht="15">
      <c r="A86" s="14" t="s">
        <v>268</v>
      </c>
      <c r="B86" s="15" t="s">
        <v>334</v>
      </c>
      <c r="C86" s="15"/>
      <c r="D86" s="152">
        <v>3.8181818181818183</v>
      </c>
      <c r="E86" s="149"/>
      <c r="F86" s="15"/>
      <c r="G86" s="15"/>
      <c r="H86" s="16" t="s">
        <v>268</v>
      </c>
      <c r="I86" s="66"/>
      <c r="J86" s="66"/>
      <c r="K86" s="16"/>
      <c r="L86" s="153"/>
      <c r="M86" s="154">
        <v>8314.3515625</v>
      </c>
      <c r="N86" s="154">
        <v>3424.29443359375</v>
      </c>
      <c r="O86" s="77"/>
      <c r="P86" s="155"/>
      <c r="Q86" s="155"/>
      <c r="R86" s="50">
        <v>4</v>
      </c>
      <c r="S86" s="50">
        <v>3</v>
      </c>
      <c r="T86" s="50">
        <v>3</v>
      </c>
      <c r="U86" s="156"/>
      <c r="V86" s="52"/>
      <c r="W86" s="52"/>
      <c r="X86" s="52"/>
      <c r="Y86" s="52"/>
      <c r="Z86" s="51"/>
      <c r="AA86" s="150">
        <v>86</v>
      </c>
      <c r="AB8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6" s="157"/>
    </row>
    <row r="87" spans="1:29" ht="15">
      <c r="A87" s="14" t="s">
        <v>277</v>
      </c>
      <c r="B87" s="15" t="s">
        <v>334</v>
      </c>
      <c r="C87" s="15"/>
      <c r="D87" s="152">
        <v>3.8181818181818183</v>
      </c>
      <c r="E87" s="149"/>
      <c r="F87" s="15"/>
      <c r="G87" s="15"/>
      <c r="H87" s="16" t="s">
        <v>277</v>
      </c>
      <c r="I87" s="66"/>
      <c r="J87" s="66"/>
      <c r="K87" s="16"/>
      <c r="L87" s="153"/>
      <c r="M87" s="154">
        <v>1879.666259765625</v>
      </c>
      <c r="N87" s="154">
        <v>3268.162109375</v>
      </c>
      <c r="O87" s="77"/>
      <c r="P87" s="155"/>
      <c r="Q87" s="155"/>
      <c r="R87" s="50">
        <v>4</v>
      </c>
      <c r="S87" s="50">
        <v>2</v>
      </c>
      <c r="T87" s="50">
        <v>3</v>
      </c>
      <c r="U87" s="156"/>
      <c r="V87" s="52"/>
      <c r="W87" s="52"/>
      <c r="X87" s="52"/>
      <c r="Y87" s="52"/>
      <c r="Z87" s="51"/>
      <c r="AA87" s="150">
        <v>87</v>
      </c>
      <c r="AB8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7" s="157"/>
    </row>
    <row r="88" spans="1:29" ht="15">
      <c r="A88" s="14" t="s">
        <v>282</v>
      </c>
      <c r="B88" s="15" t="s">
        <v>334</v>
      </c>
      <c r="C88" s="15"/>
      <c r="D88" s="152">
        <v>3.8181818181818183</v>
      </c>
      <c r="E88" s="149"/>
      <c r="F88" s="15"/>
      <c r="G88" s="15"/>
      <c r="H88" s="16" t="s">
        <v>282</v>
      </c>
      <c r="I88" s="66"/>
      <c r="J88" s="66"/>
      <c r="K88" s="16"/>
      <c r="L88" s="153"/>
      <c r="M88" s="154">
        <v>2366.793701171875</v>
      </c>
      <c r="N88" s="154">
        <v>6438.90966796875</v>
      </c>
      <c r="O88" s="77"/>
      <c r="P88" s="155"/>
      <c r="Q88" s="155"/>
      <c r="R88" s="50">
        <v>4</v>
      </c>
      <c r="S88" s="50">
        <v>1</v>
      </c>
      <c r="T88" s="50">
        <v>3</v>
      </c>
      <c r="U88" s="156"/>
      <c r="V88" s="52"/>
      <c r="W88" s="52"/>
      <c r="X88" s="52"/>
      <c r="Y88" s="52"/>
      <c r="Z88" s="51"/>
      <c r="AA88" s="150">
        <v>88</v>
      </c>
      <c r="AB8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8" s="157"/>
    </row>
    <row r="89" spans="1:29" ht="15">
      <c r="A89" s="14" t="s">
        <v>284</v>
      </c>
      <c r="B89" s="15" t="s">
        <v>334</v>
      </c>
      <c r="C89" s="15"/>
      <c r="D89" s="152">
        <v>3.8181818181818183</v>
      </c>
      <c r="E89" s="149"/>
      <c r="F89" s="15"/>
      <c r="G89" s="15"/>
      <c r="H89" s="16" t="s">
        <v>284</v>
      </c>
      <c r="I89" s="66"/>
      <c r="J89" s="66"/>
      <c r="K89" s="16"/>
      <c r="L89" s="153"/>
      <c r="M89" s="154">
        <v>5487.6064453125</v>
      </c>
      <c r="N89" s="154">
        <v>2019.41748046875</v>
      </c>
      <c r="O89" s="77"/>
      <c r="P89" s="155"/>
      <c r="Q89" s="155"/>
      <c r="R89" s="50">
        <v>4</v>
      </c>
      <c r="S89" s="50">
        <v>0</v>
      </c>
      <c r="T89" s="50">
        <v>4</v>
      </c>
      <c r="U89" s="156"/>
      <c r="V89" s="52"/>
      <c r="W89" s="52"/>
      <c r="X89" s="52"/>
      <c r="Y89" s="52"/>
      <c r="Z89" s="51"/>
      <c r="AA89" s="150">
        <v>89</v>
      </c>
      <c r="AB8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9" s="157"/>
    </row>
    <row r="90" spans="1:29" ht="15">
      <c r="A90" s="14" t="s">
        <v>292</v>
      </c>
      <c r="B90" s="15" t="s">
        <v>334</v>
      </c>
      <c r="C90" s="15"/>
      <c r="D90" s="152">
        <v>3.8181818181818183</v>
      </c>
      <c r="E90" s="149"/>
      <c r="F90" s="15"/>
      <c r="G90" s="15"/>
      <c r="H90" s="16" t="s">
        <v>292</v>
      </c>
      <c r="I90" s="66"/>
      <c r="J90" s="66"/>
      <c r="K90" s="16"/>
      <c r="L90" s="153"/>
      <c r="M90" s="154">
        <v>7811.2412109375</v>
      </c>
      <c r="N90" s="154">
        <v>8788.603515625</v>
      </c>
      <c r="O90" s="77"/>
      <c r="P90" s="155"/>
      <c r="Q90" s="155"/>
      <c r="R90" s="50">
        <v>4</v>
      </c>
      <c r="S90" s="50">
        <v>3</v>
      </c>
      <c r="T90" s="50">
        <v>4</v>
      </c>
      <c r="U90" s="156"/>
      <c r="V90" s="52"/>
      <c r="W90" s="52"/>
      <c r="X90" s="52"/>
      <c r="Y90" s="52"/>
      <c r="Z90" s="51"/>
      <c r="AA90" s="150">
        <v>90</v>
      </c>
      <c r="AB9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0" s="157"/>
    </row>
    <row r="91" spans="1:29" ht="15">
      <c r="A91" s="14" t="s">
        <v>310</v>
      </c>
      <c r="B91" s="15" t="s">
        <v>334</v>
      </c>
      <c r="C91" s="15"/>
      <c r="D91" s="152">
        <v>3.8181818181818183</v>
      </c>
      <c r="E91" s="149"/>
      <c r="F91" s="15"/>
      <c r="G91" s="15"/>
      <c r="H91" s="16" t="s">
        <v>310</v>
      </c>
      <c r="I91" s="66"/>
      <c r="J91" s="66"/>
      <c r="K91" s="16"/>
      <c r="L91" s="153"/>
      <c r="M91" s="154">
        <v>7020.41796875</v>
      </c>
      <c r="N91" s="154">
        <v>8598.8720703125</v>
      </c>
      <c r="O91" s="77"/>
      <c r="P91" s="155"/>
      <c r="Q91" s="155"/>
      <c r="R91" s="50">
        <v>4</v>
      </c>
      <c r="S91" s="50">
        <v>4</v>
      </c>
      <c r="T91" s="50">
        <v>2</v>
      </c>
      <c r="U91" s="156"/>
      <c r="V91" s="52"/>
      <c r="W91" s="52"/>
      <c r="X91" s="52"/>
      <c r="Y91" s="52"/>
      <c r="Z91" s="51"/>
      <c r="AA91" s="150">
        <v>91</v>
      </c>
      <c r="AB9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1" s="157"/>
    </row>
    <row r="92" spans="1:29" ht="15">
      <c r="A92" s="14" t="s">
        <v>179</v>
      </c>
      <c r="B92" s="15" t="s">
        <v>335</v>
      </c>
      <c r="C92" s="15"/>
      <c r="D92" s="152">
        <v>3.0454545454545454</v>
      </c>
      <c r="E92" s="149"/>
      <c r="F92" s="15"/>
      <c r="G92" s="15"/>
      <c r="H92" s="16" t="s">
        <v>179</v>
      </c>
      <c r="I92" s="66"/>
      <c r="J92" s="66"/>
      <c r="K92" s="16"/>
      <c r="L92" s="153"/>
      <c r="M92" s="154">
        <v>4400.0224609375</v>
      </c>
      <c r="N92" s="154">
        <v>8888.0810546875</v>
      </c>
      <c r="O92" s="77"/>
      <c r="P92" s="155"/>
      <c r="Q92" s="155"/>
      <c r="R92" s="50">
        <v>3</v>
      </c>
      <c r="S92" s="50">
        <v>1</v>
      </c>
      <c r="T92" s="50">
        <v>3</v>
      </c>
      <c r="U92" s="156"/>
      <c r="V92" s="52"/>
      <c r="W92" s="52"/>
      <c r="X92" s="52"/>
      <c r="Y92" s="52"/>
      <c r="Z92" s="51"/>
      <c r="AA92" s="150">
        <v>92</v>
      </c>
      <c r="AB9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2" s="157"/>
    </row>
    <row r="93" spans="1:29" ht="15">
      <c r="A93" s="14" t="s">
        <v>187</v>
      </c>
      <c r="B93" s="15" t="s">
        <v>335</v>
      </c>
      <c r="C93" s="15"/>
      <c r="D93" s="152">
        <v>3.0454545454545454</v>
      </c>
      <c r="E93" s="149"/>
      <c r="F93" s="15"/>
      <c r="G93" s="15"/>
      <c r="H93" s="16" t="s">
        <v>187</v>
      </c>
      <c r="I93" s="66"/>
      <c r="J93" s="66"/>
      <c r="K93" s="16"/>
      <c r="L93" s="153"/>
      <c r="M93" s="154">
        <v>1585.251220703125</v>
      </c>
      <c r="N93" s="154">
        <v>2400.188232421875</v>
      </c>
      <c r="O93" s="77"/>
      <c r="P93" s="155"/>
      <c r="Q93" s="155"/>
      <c r="R93" s="50">
        <v>3</v>
      </c>
      <c r="S93" s="50">
        <v>3</v>
      </c>
      <c r="T93" s="50">
        <v>2</v>
      </c>
      <c r="U93" s="156"/>
      <c r="V93" s="52"/>
      <c r="W93" s="52"/>
      <c r="X93" s="52"/>
      <c r="Y93" s="52"/>
      <c r="Z93" s="51"/>
      <c r="AA93" s="150">
        <v>93</v>
      </c>
      <c r="AB9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3" s="157"/>
    </row>
    <row r="94" spans="1:29" ht="15">
      <c r="A94" s="14" t="s">
        <v>201</v>
      </c>
      <c r="B94" s="15" t="s">
        <v>335</v>
      </c>
      <c r="C94" s="15"/>
      <c r="D94" s="152">
        <v>3.0454545454545454</v>
      </c>
      <c r="E94" s="149"/>
      <c r="F94" s="15"/>
      <c r="G94" s="15"/>
      <c r="H94" s="16" t="s">
        <v>201</v>
      </c>
      <c r="I94" s="66"/>
      <c r="J94" s="66"/>
      <c r="K94" s="16"/>
      <c r="L94" s="153"/>
      <c r="M94" s="154">
        <v>1362.4482421875</v>
      </c>
      <c r="N94" s="154">
        <v>6270.8798828125</v>
      </c>
      <c r="O94" s="77"/>
      <c r="P94" s="155"/>
      <c r="Q94" s="155"/>
      <c r="R94" s="50">
        <v>3</v>
      </c>
      <c r="S94" s="50">
        <v>3</v>
      </c>
      <c r="T94" s="50">
        <v>1</v>
      </c>
      <c r="U94" s="156"/>
      <c r="V94" s="52"/>
      <c r="W94" s="52"/>
      <c r="X94" s="52"/>
      <c r="Y94" s="52"/>
      <c r="Z94" s="51"/>
      <c r="AA94" s="150">
        <v>94</v>
      </c>
      <c r="AB9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4" s="157"/>
    </row>
    <row r="95" spans="1:29" ht="15">
      <c r="A95" s="14" t="s">
        <v>204</v>
      </c>
      <c r="B95" s="15" t="s">
        <v>335</v>
      </c>
      <c r="C95" s="15"/>
      <c r="D95" s="152">
        <v>3.0454545454545454</v>
      </c>
      <c r="E95" s="149"/>
      <c r="F95" s="15"/>
      <c r="G95" s="15"/>
      <c r="H95" s="16" t="s">
        <v>204</v>
      </c>
      <c r="I95" s="66"/>
      <c r="J95" s="66"/>
      <c r="K95" s="16"/>
      <c r="L95" s="153"/>
      <c r="M95" s="154">
        <v>6473.69091796875</v>
      </c>
      <c r="N95" s="154">
        <v>1352.12744140625</v>
      </c>
      <c r="O95" s="77"/>
      <c r="P95" s="155"/>
      <c r="Q95" s="155"/>
      <c r="R95" s="50">
        <v>3</v>
      </c>
      <c r="S95" s="50">
        <v>3</v>
      </c>
      <c r="T95" s="50">
        <v>1</v>
      </c>
      <c r="U95" s="156"/>
      <c r="V95" s="52"/>
      <c r="W95" s="52"/>
      <c r="X95" s="52"/>
      <c r="Y95" s="52"/>
      <c r="Z95" s="51"/>
      <c r="AA95" s="150">
        <v>95</v>
      </c>
      <c r="AB9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5" s="157"/>
    </row>
    <row r="96" spans="1:29" ht="15">
      <c r="A96" s="14" t="s">
        <v>207</v>
      </c>
      <c r="B96" s="15" t="s">
        <v>335</v>
      </c>
      <c r="C96" s="15"/>
      <c r="D96" s="152">
        <v>3.0454545454545454</v>
      </c>
      <c r="E96" s="149"/>
      <c r="F96" s="15"/>
      <c r="G96" s="15"/>
      <c r="H96" s="16" t="s">
        <v>207</v>
      </c>
      <c r="I96" s="66"/>
      <c r="J96" s="66"/>
      <c r="K96" s="16"/>
      <c r="L96" s="153"/>
      <c r="M96" s="154">
        <v>9377.2451171875</v>
      </c>
      <c r="N96" s="154">
        <v>5422.74609375</v>
      </c>
      <c r="O96" s="77"/>
      <c r="P96" s="155"/>
      <c r="Q96" s="155"/>
      <c r="R96" s="50">
        <v>3</v>
      </c>
      <c r="S96" s="50">
        <v>3</v>
      </c>
      <c r="T96" s="50">
        <v>1</v>
      </c>
      <c r="U96" s="156"/>
      <c r="V96" s="52"/>
      <c r="W96" s="52"/>
      <c r="X96" s="52"/>
      <c r="Y96" s="52"/>
      <c r="Z96" s="51"/>
      <c r="AA96" s="150">
        <v>96</v>
      </c>
      <c r="AB9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6" s="157"/>
    </row>
    <row r="97" spans="1:29" ht="15">
      <c r="A97" s="14" t="s">
        <v>211</v>
      </c>
      <c r="B97" s="15" t="s">
        <v>335</v>
      </c>
      <c r="C97" s="15"/>
      <c r="D97" s="152">
        <v>3.0454545454545454</v>
      </c>
      <c r="E97" s="149"/>
      <c r="F97" s="15"/>
      <c r="G97" s="15"/>
      <c r="H97" s="16" t="s">
        <v>211</v>
      </c>
      <c r="I97" s="66"/>
      <c r="J97" s="66"/>
      <c r="K97" s="16"/>
      <c r="L97" s="153"/>
      <c r="M97" s="154">
        <v>7406.54248046875</v>
      </c>
      <c r="N97" s="154">
        <v>2389.728515625</v>
      </c>
      <c r="O97" s="77"/>
      <c r="P97" s="155"/>
      <c r="Q97" s="155"/>
      <c r="R97" s="50">
        <v>3</v>
      </c>
      <c r="S97" s="50">
        <v>3</v>
      </c>
      <c r="T97" s="50">
        <v>3</v>
      </c>
      <c r="U97" s="156"/>
      <c r="V97" s="52"/>
      <c r="W97" s="52"/>
      <c r="X97" s="52"/>
      <c r="Y97" s="52"/>
      <c r="Z97" s="51"/>
      <c r="AA97" s="150">
        <v>97</v>
      </c>
      <c r="AB9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7" s="157"/>
    </row>
    <row r="98" spans="1:29" ht="15">
      <c r="A98" s="14" t="s">
        <v>215</v>
      </c>
      <c r="B98" s="15" t="s">
        <v>335</v>
      </c>
      <c r="C98" s="15"/>
      <c r="D98" s="152">
        <v>3.0454545454545454</v>
      </c>
      <c r="E98" s="149"/>
      <c r="F98" s="15"/>
      <c r="G98" s="15"/>
      <c r="H98" s="16" t="s">
        <v>215</v>
      </c>
      <c r="I98" s="66"/>
      <c r="J98" s="66"/>
      <c r="K98" s="16"/>
      <c r="L98" s="153"/>
      <c r="M98" s="154">
        <v>4514.923828125</v>
      </c>
      <c r="N98" s="154">
        <v>1677.2281494140625</v>
      </c>
      <c r="O98" s="77"/>
      <c r="P98" s="155"/>
      <c r="Q98" s="155"/>
      <c r="R98" s="50">
        <v>3</v>
      </c>
      <c r="S98" s="50">
        <v>3</v>
      </c>
      <c r="T98" s="50">
        <v>3</v>
      </c>
      <c r="U98" s="156"/>
      <c r="V98" s="52"/>
      <c r="W98" s="52"/>
      <c r="X98" s="52"/>
      <c r="Y98" s="52"/>
      <c r="Z98" s="51"/>
      <c r="AA98" s="150">
        <v>98</v>
      </c>
      <c r="AB9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8" s="157"/>
    </row>
    <row r="99" spans="1:29" ht="15">
      <c r="A99" s="14" t="s">
        <v>226</v>
      </c>
      <c r="B99" s="15" t="s">
        <v>335</v>
      </c>
      <c r="C99" s="15"/>
      <c r="D99" s="152">
        <v>3.0454545454545454</v>
      </c>
      <c r="E99" s="149"/>
      <c r="F99" s="15"/>
      <c r="G99" s="15"/>
      <c r="H99" s="16" t="s">
        <v>226</v>
      </c>
      <c r="I99" s="66"/>
      <c r="J99" s="66"/>
      <c r="K99" s="16"/>
      <c r="L99" s="153"/>
      <c r="M99" s="154">
        <v>8909.03515625</v>
      </c>
      <c r="N99" s="154">
        <v>4628.88427734375</v>
      </c>
      <c r="O99" s="77"/>
      <c r="P99" s="155"/>
      <c r="Q99" s="155"/>
      <c r="R99" s="50">
        <v>3</v>
      </c>
      <c r="S99" s="50">
        <v>2</v>
      </c>
      <c r="T99" s="50">
        <v>2</v>
      </c>
      <c r="U99" s="156"/>
      <c r="V99" s="52"/>
      <c r="W99" s="52"/>
      <c r="X99" s="52"/>
      <c r="Y99" s="52"/>
      <c r="Z99" s="51"/>
      <c r="AA99" s="150">
        <v>99</v>
      </c>
      <c r="AB9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9" s="157"/>
    </row>
    <row r="100" spans="1:29" ht="15">
      <c r="A100" s="14" t="s">
        <v>253</v>
      </c>
      <c r="B100" s="15" t="s">
        <v>335</v>
      </c>
      <c r="C100" s="15"/>
      <c r="D100" s="152">
        <v>3.0454545454545454</v>
      </c>
      <c r="E100" s="149"/>
      <c r="F100" s="15"/>
      <c r="G100" s="15"/>
      <c r="H100" s="16" t="s">
        <v>253</v>
      </c>
      <c r="I100" s="66"/>
      <c r="J100" s="66"/>
      <c r="K100" s="16"/>
      <c r="L100" s="153"/>
      <c r="M100" s="154">
        <v>4297.5869140625</v>
      </c>
      <c r="N100" s="154">
        <v>8038.27685546875</v>
      </c>
      <c r="O100" s="77"/>
      <c r="P100" s="155"/>
      <c r="Q100" s="155"/>
      <c r="R100" s="50">
        <v>3</v>
      </c>
      <c r="S100" s="50">
        <v>3</v>
      </c>
      <c r="T100" s="50">
        <v>3</v>
      </c>
      <c r="U100" s="156"/>
      <c r="V100" s="52"/>
      <c r="W100" s="52"/>
      <c r="X100" s="52"/>
      <c r="Y100" s="52"/>
      <c r="Z100" s="51"/>
      <c r="AA100" s="150">
        <v>100</v>
      </c>
      <c r="AB10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0" s="157"/>
    </row>
    <row r="101" spans="1:29" ht="15">
      <c r="A101" s="14" t="s">
        <v>262</v>
      </c>
      <c r="B101" s="15" t="s">
        <v>335</v>
      </c>
      <c r="C101" s="15"/>
      <c r="D101" s="152">
        <v>3.0454545454545454</v>
      </c>
      <c r="E101" s="149"/>
      <c r="F101" s="15"/>
      <c r="G101" s="15"/>
      <c r="H101" s="16" t="s">
        <v>262</v>
      </c>
      <c r="I101" s="66"/>
      <c r="J101" s="66"/>
      <c r="K101" s="16"/>
      <c r="L101" s="153"/>
      <c r="M101" s="154">
        <v>8954.8427734375</v>
      </c>
      <c r="N101" s="154">
        <v>3890.043212890625</v>
      </c>
      <c r="O101" s="77"/>
      <c r="P101" s="155"/>
      <c r="Q101" s="155"/>
      <c r="R101" s="50">
        <v>3</v>
      </c>
      <c r="S101" s="50">
        <v>2</v>
      </c>
      <c r="T101" s="50">
        <v>2</v>
      </c>
      <c r="U101" s="156"/>
      <c r="V101" s="52"/>
      <c r="W101" s="52"/>
      <c r="X101" s="52"/>
      <c r="Y101" s="52"/>
      <c r="Z101" s="51"/>
      <c r="AA101" s="150">
        <v>101</v>
      </c>
      <c r="AB10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1" s="157"/>
    </row>
    <row r="102" spans="1:29" ht="15">
      <c r="A102" s="14" t="s">
        <v>276</v>
      </c>
      <c r="B102" s="15" t="s">
        <v>335</v>
      </c>
      <c r="C102" s="15"/>
      <c r="D102" s="152">
        <v>3.0454545454545454</v>
      </c>
      <c r="E102" s="149"/>
      <c r="F102" s="15"/>
      <c r="G102" s="15"/>
      <c r="H102" s="16" t="s">
        <v>276</v>
      </c>
      <c r="I102" s="66"/>
      <c r="J102" s="66"/>
      <c r="K102" s="16"/>
      <c r="L102" s="153"/>
      <c r="M102" s="154">
        <v>789.7305908203125</v>
      </c>
      <c r="N102" s="154">
        <v>5752.78955078125</v>
      </c>
      <c r="O102" s="77"/>
      <c r="P102" s="155"/>
      <c r="Q102" s="155"/>
      <c r="R102" s="50">
        <v>3</v>
      </c>
      <c r="S102" s="50">
        <v>1</v>
      </c>
      <c r="T102" s="50">
        <v>3</v>
      </c>
      <c r="U102" s="156"/>
      <c r="V102" s="52"/>
      <c r="W102" s="52"/>
      <c r="X102" s="52"/>
      <c r="Y102" s="52"/>
      <c r="Z102" s="51"/>
      <c r="AA102" s="150">
        <v>102</v>
      </c>
      <c r="AB10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2" s="157"/>
    </row>
    <row r="103" spans="1:29" ht="15">
      <c r="A103" s="14" t="s">
        <v>281</v>
      </c>
      <c r="B103" s="15" t="s">
        <v>335</v>
      </c>
      <c r="C103" s="15"/>
      <c r="D103" s="152">
        <v>3.0454545454545454</v>
      </c>
      <c r="E103" s="149"/>
      <c r="F103" s="15"/>
      <c r="G103" s="15"/>
      <c r="H103" s="16" t="s">
        <v>281</v>
      </c>
      <c r="I103" s="66"/>
      <c r="J103" s="66"/>
      <c r="K103" s="16"/>
      <c r="L103" s="153"/>
      <c r="M103" s="154">
        <v>2378.327392578125</v>
      </c>
      <c r="N103" s="154">
        <v>6053.81787109375</v>
      </c>
      <c r="O103" s="77"/>
      <c r="P103" s="155"/>
      <c r="Q103" s="155"/>
      <c r="R103" s="50">
        <v>3</v>
      </c>
      <c r="S103" s="50">
        <v>0</v>
      </c>
      <c r="T103" s="50">
        <v>3</v>
      </c>
      <c r="U103" s="156"/>
      <c r="V103" s="52"/>
      <c r="W103" s="52"/>
      <c r="X103" s="52"/>
      <c r="Y103" s="52"/>
      <c r="Z103" s="51"/>
      <c r="AA103" s="150">
        <v>103</v>
      </c>
      <c r="AB10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3" s="157"/>
    </row>
    <row r="104" spans="1:29" ht="15">
      <c r="A104" s="14" t="s">
        <v>286</v>
      </c>
      <c r="B104" s="15" t="s">
        <v>335</v>
      </c>
      <c r="C104" s="15"/>
      <c r="D104" s="152">
        <v>3.0454545454545454</v>
      </c>
      <c r="E104" s="149"/>
      <c r="F104" s="15"/>
      <c r="G104" s="15"/>
      <c r="H104" s="16" t="s">
        <v>286</v>
      </c>
      <c r="I104" s="66"/>
      <c r="J104" s="66"/>
      <c r="K104" s="16"/>
      <c r="L104" s="153"/>
      <c r="M104" s="154">
        <v>2843.744384765625</v>
      </c>
      <c r="N104" s="154">
        <v>4370.28125</v>
      </c>
      <c r="O104" s="77"/>
      <c r="P104" s="155"/>
      <c r="Q104" s="155"/>
      <c r="R104" s="50">
        <v>3</v>
      </c>
      <c r="S104" s="50">
        <v>0</v>
      </c>
      <c r="T104" s="50">
        <v>3</v>
      </c>
      <c r="U104" s="156"/>
      <c r="V104" s="52"/>
      <c r="W104" s="52"/>
      <c r="X104" s="52"/>
      <c r="Y104" s="52"/>
      <c r="Z104" s="51"/>
      <c r="AA104" s="150">
        <v>104</v>
      </c>
      <c r="AB10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4" s="157"/>
    </row>
    <row r="105" spans="1:29" ht="15">
      <c r="A105" s="14" t="s">
        <v>293</v>
      </c>
      <c r="B105" s="15" t="s">
        <v>335</v>
      </c>
      <c r="C105" s="15"/>
      <c r="D105" s="152">
        <v>3.0454545454545454</v>
      </c>
      <c r="E105" s="149"/>
      <c r="F105" s="15"/>
      <c r="G105" s="15"/>
      <c r="H105" s="16" t="s">
        <v>293</v>
      </c>
      <c r="I105" s="66"/>
      <c r="J105" s="66"/>
      <c r="K105" s="16"/>
      <c r="L105" s="153"/>
      <c r="M105" s="154">
        <v>8686.8046875</v>
      </c>
      <c r="N105" s="154">
        <v>8247.3525390625</v>
      </c>
      <c r="O105" s="77"/>
      <c r="P105" s="155"/>
      <c r="Q105" s="155"/>
      <c r="R105" s="50">
        <v>3</v>
      </c>
      <c r="S105" s="50">
        <v>2</v>
      </c>
      <c r="T105" s="50">
        <v>3</v>
      </c>
      <c r="U105" s="156"/>
      <c r="V105" s="52"/>
      <c r="W105" s="52"/>
      <c r="X105" s="52"/>
      <c r="Y105" s="52"/>
      <c r="Z105" s="51"/>
      <c r="AA105" s="150">
        <v>105</v>
      </c>
      <c r="AB10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5" s="157"/>
    </row>
    <row r="106" spans="1:29" ht="15">
      <c r="A106" s="14" t="s">
        <v>299</v>
      </c>
      <c r="B106" s="15" t="s">
        <v>335</v>
      </c>
      <c r="C106" s="15"/>
      <c r="D106" s="152">
        <v>3.0454545454545454</v>
      </c>
      <c r="E106" s="149"/>
      <c r="F106" s="15"/>
      <c r="G106" s="15"/>
      <c r="H106" s="16" t="s">
        <v>299</v>
      </c>
      <c r="I106" s="66"/>
      <c r="J106" s="66"/>
      <c r="K106" s="16"/>
      <c r="L106" s="153"/>
      <c r="M106" s="154">
        <v>5694.59765625</v>
      </c>
      <c r="N106" s="154">
        <v>2774.645263671875</v>
      </c>
      <c r="O106" s="77"/>
      <c r="P106" s="155"/>
      <c r="Q106" s="155"/>
      <c r="R106" s="50">
        <v>3</v>
      </c>
      <c r="S106" s="50">
        <v>1</v>
      </c>
      <c r="T106" s="50">
        <v>2</v>
      </c>
      <c r="U106" s="156"/>
      <c r="V106" s="52"/>
      <c r="W106" s="52"/>
      <c r="X106" s="52"/>
      <c r="Y106" s="52"/>
      <c r="Z106" s="51"/>
      <c r="AA106" s="150">
        <v>106</v>
      </c>
      <c r="AB10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6" s="157"/>
    </row>
    <row r="107" spans="1:29" ht="15">
      <c r="A107" s="14" t="s">
        <v>302</v>
      </c>
      <c r="B107" s="15" t="s">
        <v>335</v>
      </c>
      <c r="C107" s="15"/>
      <c r="D107" s="152">
        <v>3.0454545454545454</v>
      </c>
      <c r="E107" s="149"/>
      <c r="F107" s="15"/>
      <c r="G107" s="15"/>
      <c r="H107" s="16" t="s">
        <v>302</v>
      </c>
      <c r="I107" s="66"/>
      <c r="J107" s="66"/>
      <c r="K107" s="16"/>
      <c r="L107" s="153"/>
      <c r="M107" s="154">
        <v>1881.7796630859375</v>
      </c>
      <c r="N107" s="154">
        <v>4806.06005859375</v>
      </c>
      <c r="O107" s="77"/>
      <c r="P107" s="155"/>
      <c r="Q107" s="155"/>
      <c r="R107" s="50">
        <v>3</v>
      </c>
      <c r="S107" s="50">
        <v>1</v>
      </c>
      <c r="T107" s="50">
        <v>3</v>
      </c>
      <c r="U107" s="156"/>
      <c r="V107" s="52"/>
      <c r="W107" s="52"/>
      <c r="X107" s="52"/>
      <c r="Y107" s="52"/>
      <c r="Z107" s="51"/>
      <c r="AA107" s="150">
        <v>107</v>
      </c>
      <c r="AB10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7" s="157"/>
    </row>
    <row r="108" spans="1:29" ht="15">
      <c r="A108" s="14" t="s">
        <v>304</v>
      </c>
      <c r="B108" s="15" t="s">
        <v>335</v>
      </c>
      <c r="C108" s="15"/>
      <c r="D108" s="152">
        <v>3.0454545454545454</v>
      </c>
      <c r="E108" s="149"/>
      <c r="F108" s="15"/>
      <c r="G108" s="15"/>
      <c r="H108" s="16" t="s">
        <v>304</v>
      </c>
      <c r="I108" s="66"/>
      <c r="J108" s="66"/>
      <c r="K108" s="16"/>
      <c r="L108" s="153"/>
      <c r="M108" s="154">
        <v>8944.9736328125</v>
      </c>
      <c r="N108" s="154">
        <v>2974.0390625</v>
      </c>
      <c r="O108" s="77"/>
      <c r="P108" s="155"/>
      <c r="Q108" s="155"/>
      <c r="R108" s="50">
        <v>3</v>
      </c>
      <c r="S108" s="50">
        <v>1</v>
      </c>
      <c r="T108" s="50">
        <v>3</v>
      </c>
      <c r="U108" s="156"/>
      <c r="V108" s="52"/>
      <c r="W108" s="52"/>
      <c r="X108" s="52"/>
      <c r="Y108" s="52"/>
      <c r="Z108" s="51"/>
      <c r="AA108" s="150">
        <v>108</v>
      </c>
      <c r="AB10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8" s="157"/>
    </row>
    <row r="109" spans="1:29" ht="15">
      <c r="A109" s="14" t="s">
        <v>311</v>
      </c>
      <c r="B109" s="15" t="s">
        <v>335</v>
      </c>
      <c r="C109" s="15"/>
      <c r="D109" s="152">
        <v>3.0454545454545454</v>
      </c>
      <c r="E109" s="149"/>
      <c r="F109" s="15"/>
      <c r="G109" s="15"/>
      <c r="H109" s="16" t="s">
        <v>311</v>
      </c>
      <c r="I109" s="66"/>
      <c r="J109" s="66"/>
      <c r="K109" s="16"/>
      <c r="L109" s="153"/>
      <c r="M109" s="154">
        <v>3667.011962890625</v>
      </c>
      <c r="N109" s="154">
        <v>5338.78759765625</v>
      </c>
      <c r="O109" s="77"/>
      <c r="P109" s="155"/>
      <c r="Q109" s="155"/>
      <c r="R109" s="50">
        <v>3</v>
      </c>
      <c r="S109" s="50">
        <v>0</v>
      </c>
      <c r="T109" s="50">
        <v>3</v>
      </c>
      <c r="U109" s="156"/>
      <c r="V109" s="52"/>
      <c r="W109" s="52"/>
      <c r="X109" s="52"/>
      <c r="Y109" s="52"/>
      <c r="Z109" s="51"/>
      <c r="AA109" s="150">
        <v>109</v>
      </c>
      <c r="AB10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9" s="157"/>
    </row>
    <row r="110" spans="1:29" ht="15">
      <c r="A110" s="14" t="s">
        <v>232</v>
      </c>
      <c r="B110" s="15" t="s">
        <v>336</v>
      </c>
      <c r="C110" s="15"/>
      <c r="D110" s="152">
        <v>2.2727272727272725</v>
      </c>
      <c r="E110" s="149"/>
      <c r="F110" s="15"/>
      <c r="G110" s="15"/>
      <c r="H110" s="16" t="s">
        <v>232</v>
      </c>
      <c r="I110" s="66"/>
      <c r="J110" s="66"/>
      <c r="K110" s="16"/>
      <c r="L110" s="153"/>
      <c r="M110" s="154">
        <v>2047.8790283203125</v>
      </c>
      <c r="N110" s="154">
        <v>7337.72802734375</v>
      </c>
      <c r="O110" s="77"/>
      <c r="P110" s="155"/>
      <c r="Q110" s="155"/>
      <c r="R110" s="50">
        <v>2</v>
      </c>
      <c r="S110" s="50">
        <v>1</v>
      </c>
      <c r="T110" s="50">
        <v>2</v>
      </c>
      <c r="U110" s="156"/>
      <c r="V110" s="52"/>
      <c r="W110" s="52"/>
      <c r="X110" s="52"/>
      <c r="Y110" s="52"/>
      <c r="Z110" s="51"/>
      <c r="AA110" s="150">
        <v>110</v>
      </c>
      <c r="AB11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0" s="157"/>
    </row>
    <row r="111" spans="1:29" ht="15">
      <c r="A111" s="14" t="s">
        <v>247</v>
      </c>
      <c r="B111" s="15" t="s">
        <v>336</v>
      </c>
      <c r="C111" s="15"/>
      <c r="D111" s="152">
        <v>2.2727272727272725</v>
      </c>
      <c r="E111" s="149"/>
      <c r="F111" s="15"/>
      <c r="G111" s="15"/>
      <c r="H111" s="16" t="s">
        <v>247</v>
      </c>
      <c r="I111" s="66"/>
      <c r="J111" s="66"/>
      <c r="K111" s="16"/>
      <c r="L111" s="153"/>
      <c r="M111" s="154">
        <v>114.5538558959961</v>
      </c>
      <c r="N111" s="154">
        <v>5693.15380859375</v>
      </c>
      <c r="O111" s="77"/>
      <c r="P111" s="155"/>
      <c r="Q111" s="155"/>
      <c r="R111" s="50">
        <v>2</v>
      </c>
      <c r="S111" s="50">
        <v>1</v>
      </c>
      <c r="T111" s="50">
        <v>2</v>
      </c>
      <c r="U111" s="156"/>
      <c r="V111" s="52"/>
      <c r="W111" s="52"/>
      <c r="X111" s="52"/>
      <c r="Y111" s="52"/>
      <c r="Z111" s="51"/>
      <c r="AA111" s="150">
        <v>111</v>
      </c>
      <c r="AB11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11" s="157"/>
    </row>
    <row r="112" spans="1:29" ht="15">
      <c r="A112" s="14" t="s">
        <v>254</v>
      </c>
      <c r="B112" s="15" t="s">
        <v>336</v>
      </c>
      <c r="C112" s="15"/>
      <c r="D112" s="152">
        <v>2.2727272727272725</v>
      </c>
      <c r="E112" s="149"/>
      <c r="F112" s="15"/>
      <c r="G112" s="15"/>
      <c r="H112" s="16" t="s">
        <v>254</v>
      </c>
      <c r="I112" s="66"/>
      <c r="J112" s="66"/>
      <c r="K112" s="16"/>
      <c r="L112" s="153"/>
      <c r="M112" s="154">
        <v>8886.3232421875</v>
      </c>
      <c r="N112" s="154">
        <v>7820.91845703125</v>
      </c>
      <c r="O112" s="77"/>
      <c r="P112" s="155"/>
      <c r="Q112" s="155"/>
      <c r="R112" s="50">
        <v>2</v>
      </c>
      <c r="S112" s="50">
        <v>1</v>
      </c>
      <c r="T112" s="50">
        <v>2</v>
      </c>
      <c r="U112" s="156"/>
      <c r="V112" s="52"/>
      <c r="W112" s="52"/>
      <c r="X112" s="52"/>
      <c r="Y112" s="52"/>
      <c r="Z112" s="51"/>
      <c r="AA112" s="150">
        <v>112</v>
      </c>
      <c r="AB11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2" s="157"/>
    </row>
    <row r="113" spans="1:29" ht="15">
      <c r="A113" s="14" t="s">
        <v>264</v>
      </c>
      <c r="B113" s="15" t="s">
        <v>336</v>
      </c>
      <c r="C113" s="15"/>
      <c r="D113" s="152">
        <v>2.2727272727272725</v>
      </c>
      <c r="E113" s="149"/>
      <c r="F113" s="15"/>
      <c r="G113" s="15"/>
      <c r="H113" s="16" t="s">
        <v>264</v>
      </c>
      <c r="I113" s="66"/>
      <c r="J113" s="66"/>
      <c r="K113" s="16"/>
      <c r="L113" s="153"/>
      <c r="M113" s="154">
        <v>344.83245849609375</v>
      </c>
      <c r="N113" s="154">
        <v>7194.482421875</v>
      </c>
      <c r="O113" s="77"/>
      <c r="P113" s="155"/>
      <c r="Q113" s="155"/>
      <c r="R113" s="50">
        <v>2</v>
      </c>
      <c r="S113" s="50">
        <v>2</v>
      </c>
      <c r="T113" s="50">
        <v>1</v>
      </c>
      <c r="U113" s="156"/>
      <c r="V113" s="52"/>
      <c r="W113" s="52"/>
      <c r="X113" s="52"/>
      <c r="Y113" s="52"/>
      <c r="Z113" s="51"/>
      <c r="AA113" s="150">
        <v>113</v>
      </c>
      <c r="AB11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3" s="157"/>
    </row>
    <row r="114" spans="1:29" ht="15">
      <c r="A114" s="14" t="s">
        <v>267</v>
      </c>
      <c r="B114" s="15" t="s">
        <v>336</v>
      </c>
      <c r="C114" s="15"/>
      <c r="D114" s="152">
        <v>2.2727272727272725</v>
      </c>
      <c r="E114" s="149"/>
      <c r="F114" s="15"/>
      <c r="G114" s="15"/>
      <c r="H114" s="16" t="s">
        <v>267</v>
      </c>
      <c r="I114" s="66"/>
      <c r="J114" s="66"/>
      <c r="K114" s="16"/>
      <c r="L114" s="153"/>
      <c r="M114" s="154">
        <v>1589.1961669921875</v>
      </c>
      <c r="N114" s="154">
        <v>5199.1103515625</v>
      </c>
      <c r="O114" s="77"/>
      <c r="P114" s="155"/>
      <c r="Q114" s="155"/>
      <c r="R114" s="50">
        <v>2</v>
      </c>
      <c r="S114" s="50">
        <v>2</v>
      </c>
      <c r="T114" s="50">
        <v>2</v>
      </c>
      <c r="U114" s="156"/>
      <c r="V114" s="52"/>
      <c r="W114" s="52"/>
      <c r="X114" s="52"/>
      <c r="Y114" s="52"/>
      <c r="Z114" s="51"/>
      <c r="AA114" s="150">
        <v>114</v>
      </c>
      <c r="AB11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4" s="157"/>
    </row>
    <row r="115" spans="1:29" ht="15">
      <c r="A115" s="14" t="s">
        <v>270</v>
      </c>
      <c r="B115" s="15" t="s">
        <v>336</v>
      </c>
      <c r="C115" s="15"/>
      <c r="D115" s="152">
        <v>2.2727272727272725</v>
      </c>
      <c r="E115" s="149"/>
      <c r="F115" s="15"/>
      <c r="G115" s="15"/>
      <c r="H115" s="16" t="s">
        <v>270</v>
      </c>
      <c r="I115" s="66"/>
      <c r="J115" s="66"/>
      <c r="K115" s="16"/>
      <c r="L115" s="153"/>
      <c r="M115" s="154">
        <v>8356.517578125</v>
      </c>
      <c r="N115" s="154">
        <v>6853.5380859375</v>
      </c>
      <c r="O115" s="77"/>
      <c r="P115" s="155"/>
      <c r="Q115" s="155"/>
      <c r="R115" s="50">
        <v>2</v>
      </c>
      <c r="S115" s="50">
        <v>1</v>
      </c>
      <c r="T115" s="50">
        <v>1</v>
      </c>
      <c r="U115" s="156"/>
      <c r="V115" s="52"/>
      <c r="W115" s="52"/>
      <c r="X115" s="52"/>
      <c r="Y115" s="52"/>
      <c r="Z115" s="51"/>
      <c r="AA115" s="150">
        <v>115</v>
      </c>
      <c r="AB11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5" s="157"/>
    </row>
    <row r="116" spans="1:29" ht="15">
      <c r="A116" s="14" t="s">
        <v>274</v>
      </c>
      <c r="B116" s="15" t="s">
        <v>336</v>
      </c>
      <c r="C116" s="15"/>
      <c r="D116" s="152">
        <v>2.2727272727272725</v>
      </c>
      <c r="E116" s="149"/>
      <c r="F116" s="15"/>
      <c r="G116" s="15"/>
      <c r="H116" s="16" t="s">
        <v>274</v>
      </c>
      <c r="I116" s="66"/>
      <c r="J116" s="66"/>
      <c r="K116" s="16"/>
      <c r="L116" s="153"/>
      <c r="M116" s="154">
        <v>6117.255859375</v>
      </c>
      <c r="N116" s="154">
        <v>5136.0693359375</v>
      </c>
      <c r="O116" s="77"/>
      <c r="P116" s="155"/>
      <c r="Q116" s="155"/>
      <c r="R116" s="50">
        <v>2</v>
      </c>
      <c r="S116" s="50">
        <v>2</v>
      </c>
      <c r="T116" s="50">
        <v>2</v>
      </c>
      <c r="U116" s="156"/>
      <c r="V116" s="52"/>
      <c r="W116" s="52"/>
      <c r="X116" s="52"/>
      <c r="Y116" s="52"/>
      <c r="Z116" s="51"/>
      <c r="AA116" s="150">
        <v>116</v>
      </c>
      <c r="AB11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6" s="157"/>
    </row>
    <row r="117" spans="1:29" ht="15">
      <c r="A117" s="14" t="s">
        <v>283</v>
      </c>
      <c r="B117" s="15" t="s">
        <v>336</v>
      </c>
      <c r="C117" s="15"/>
      <c r="D117" s="152">
        <v>2.2727272727272725</v>
      </c>
      <c r="E117" s="149"/>
      <c r="F117" s="15"/>
      <c r="G117" s="15"/>
      <c r="H117" s="16" t="s">
        <v>283</v>
      </c>
      <c r="I117" s="66"/>
      <c r="J117" s="66"/>
      <c r="K117" s="16"/>
      <c r="L117" s="153"/>
      <c r="M117" s="154">
        <v>432.7286071777344</v>
      </c>
      <c r="N117" s="154">
        <v>4764.05810546875</v>
      </c>
      <c r="O117" s="77"/>
      <c r="P117" s="155"/>
      <c r="Q117" s="155"/>
      <c r="R117" s="50">
        <v>2</v>
      </c>
      <c r="S117" s="50">
        <v>0</v>
      </c>
      <c r="T117" s="50">
        <v>2</v>
      </c>
      <c r="U117" s="156"/>
      <c r="V117" s="52"/>
      <c r="W117" s="52"/>
      <c r="X117" s="52"/>
      <c r="Y117" s="52"/>
      <c r="Z117" s="51"/>
      <c r="AA117" s="150">
        <v>117</v>
      </c>
      <c r="AB11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7" s="157"/>
    </row>
    <row r="118" spans="1:29" ht="15">
      <c r="A118" s="14" t="s">
        <v>285</v>
      </c>
      <c r="B118" s="15" t="s">
        <v>336</v>
      </c>
      <c r="C118" s="15"/>
      <c r="D118" s="152">
        <v>2.2727272727272725</v>
      </c>
      <c r="E118" s="149"/>
      <c r="F118" s="15"/>
      <c r="G118" s="15"/>
      <c r="H118" s="16" t="s">
        <v>285</v>
      </c>
      <c r="I118" s="66"/>
      <c r="J118" s="66"/>
      <c r="K118" s="16"/>
      <c r="L118" s="153"/>
      <c r="M118" s="154">
        <v>4834.82177734375</v>
      </c>
      <c r="N118" s="154">
        <v>2041.9619140625</v>
      </c>
      <c r="O118" s="77"/>
      <c r="P118" s="155"/>
      <c r="Q118" s="155"/>
      <c r="R118" s="50">
        <v>2</v>
      </c>
      <c r="S118" s="50">
        <v>1</v>
      </c>
      <c r="T118" s="50">
        <v>1</v>
      </c>
      <c r="U118" s="156"/>
      <c r="V118" s="52"/>
      <c r="W118" s="52"/>
      <c r="X118" s="52"/>
      <c r="Y118" s="52"/>
      <c r="Z118" s="51"/>
      <c r="AA118" s="150">
        <v>118</v>
      </c>
      <c r="AB11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8" s="157"/>
    </row>
    <row r="119" spans="1:29" ht="15">
      <c r="A119" s="14" t="s">
        <v>287</v>
      </c>
      <c r="B119" s="15" t="s">
        <v>336</v>
      </c>
      <c r="C119" s="15"/>
      <c r="D119" s="152">
        <v>2.2727272727272725</v>
      </c>
      <c r="E119" s="149"/>
      <c r="F119" s="15"/>
      <c r="G119" s="15"/>
      <c r="H119" s="16" t="s">
        <v>287</v>
      </c>
      <c r="I119" s="66"/>
      <c r="J119" s="66"/>
      <c r="K119" s="16"/>
      <c r="L119" s="153"/>
      <c r="M119" s="154">
        <v>9884.4453125</v>
      </c>
      <c r="N119" s="154">
        <v>5670.5068359375</v>
      </c>
      <c r="O119" s="77"/>
      <c r="P119" s="155"/>
      <c r="Q119" s="155"/>
      <c r="R119" s="50">
        <v>2</v>
      </c>
      <c r="S119" s="50">
        <v>0</v>
      </c>
      <c r="T119" s="50">
        <v>2</v>
      </c>
      <c r="U119" s="156"/>
      <c r="V119" s="52"/>
      <c r="W119" s="52"/>
      <c r="X119" s="52"/>
      <c r="Y119" s="52"/>
      <c r="Z119" s="51"/>
      <c r="AA119" s="150">
        <v>119</v>
      </c>
      <c r="AB11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19" s="157"/>
    </row>
    <row r="120" spans="1:29" ht="15">
      <c r="A120" s="14" t="s">
        <v>295</v>
      </c>
      <c r="B120" s="15" t="s">
        <v>336</v>
      </c>
      <c r="C120" s="15"/>
      <c r="D120" s="152">
        <v>2.2727272727272725</v>
      </c>
      <c r="E120" s="149"/>
      <c r="F120" s="15"/>
      <c r="G120" s="15"/>
      <c r="H120" s="16" t="s">
        <v>295</v>
      </c>
      <c r="I120" s="66"/>
      <c r="J120" s="66"/>
      <c r="K120" s="16"/>
      <c r="L120" s="153"/>
      <c r="M120" s="154">
        <v>7370.22265625</v>
      </c>
      <c r="N120" s="154">
        <v>9164.9677734375</v>
      </c>
      <c r="O120" s="77"/>
      <c r="P120" s="155"/>
      <c r="Q120" s="155"/>
      <c r="R120" s="50">
        <v>2</v>
      </c>
      <c r="S120" s="50">
        <v>2</v>
      </c>
      <c r="T120" s="50">
        <v>2</v>
      </c>
      <c r="U120" s="156"/>
      <c r="V120" s="52"/>
      <c r="W120" s="52"/>
      <c r="X120" s="52"/>
      <c r="Y120" s="52"/>
      <c r="Z120" s="51"/>
      <c r="AA120" s="150">
        <v>120</v>
      </c>
      <c r="AB12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0" s="157"/>
    </row>
    <row r="121" spans="1:29" ht="15">
      <c r="A121" s="14" t="s">
        <v>298</v>
      </c>
      <c r="B121" s="15" t="s">
        <v>336</v>
      </c>
      <c r="C121" s="15"/>
      <c r="D121" s="152">
        <v>2.2727272727272725</v>
      </c>
      <c r="E121" s="149"/>
      <c r="F121" s="15"/>
      <c r="G121" s="15"/>
      <c r="H121" s="16" t="s">
        <v>298</v>
      </c>
      <c r="I121" s="66"/>
      <c r="J121" s="66"/>
      <c r="K121" s="16"/>
      <c r="L121" s="153"/>
      <c r="M121" s="154">
        <v>9735.19921875</v>
      </c>
      <c r="N121" s="154">
        <v>4137.5947265625</v>
      </c>
      <c r="O121" s="77"/>
      <c r="P121" s="155"/>
      <c r="Q121" s="155"/>
      <c r="R121" s="50">
        <v>2</v>
      </c>
      <c r="S121" s="50">
        <v>2</v>
      </c>
      <c r="T121" s="50">
        <v>0</v>
      </c>
      <c r="U121" s="156"/>
      <c r="V121" s="52"/>
      <c r="W121" s="52"/>
      <c r="X121" s="52"/>
      <c r="Y121" s="52"/>
      <c r="Z121" s="51"/>
      <c r="AA121" s="150">
        <v>121</v>
      </c>
      <c r="AB12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1" s="157"/>
    </row>
    <row r="122" spans="1:29" ht="15">
      <c r="A122" s="14" t="s">
        <v>305</v>
      </c>
      <c r="B122" s="15" t="s">
        <v>336</v>
      </c>
      <c r="C122" s="15"/>
      <c r="D122" s="152">
        <v>2.2727272727272725</v>
      </c>
      <c r="E122" s="149"/>
      <c r="F122" s="15"/>
      <c r="G122" s="15"/>
      <c r="H122" s="16" t="s">
        <v>305</v>
      </c>
      <c r="I122" s="66"/>
      <c r="J122" s="66"/>
      <c r="K122" s="16"/>
      <c r="L122" s="153"/>
      <c r="M122" s="154">
        <v>2968.684326171875</v>
      </c>
      <c r="N122" s="154">
        <v>8779.837890625</v>
      </c>
      <c r="O122" s="77"/>
      <c r="P122" s="155"/>
      <c r="Q122" s="155"/>
      <c r="R122" s="50">
        <v>2</v>
      </c>
      <c r="S122" s="50">
        <v>1</v>
      </c>
      <c r="T122" s="50">
        <v>2</v>
      </c>
      <c r="U122" s="156"/>
      <c r="V122" s="52"/>
      <c r="W122" s="52"/>
      <c r="X122" s="52"/>
      <c r="Y122" s="52"/>
      <c r="Z122" s="51"/>
      <c r="AA122" s="150">
        <v>122</v>
      </c>
      <c r="AB12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2" s="157"/>
    </row>
    <row r="123" spans="1:29" ht="15">
      <c r="A123" s="14" t="s">
        <v>306</v>
      </c>
      <c r="B123" s="15" t="s">
        <v>336</v>
      </c>
      <c r="C123" s="15"/>
      <c r="D123" s="152">
        <v>2.2727272727272725</v>
      </c>
      <c r="E123" s="149"/>
      <c r="F123" s="15"/>
      <c r="G123" s="15"/>
      <c r="H123" s="16" t="s">
        <v>306</v>
      </c>
      <c r="I123" s="66"/>
      <c r="J123" s="66"/>
      <c r="K123" s="16"/>
      <c r="L123" s="153"/>
      <c r="M123" s="154">
        <v>1211.116455078125</v>
      </c>
      <c r="N123" s="154">
        <v>8818.2392578125</v>
      </c>
      <c r="O123" s="77"/>
      <c r="P123" s="155"/>
      <c r="Q123" s="155"/>
      <c r="R123" s="50">
        <v>2</v>
      </c>
      <c r="S123" s="50">
        <v>1</v>
      </c>
      <c r="T123" s="50">
        <v>2</v>
      </c>
      <c r="U123" s="156"/>
      <c r="V123" s="52"/>
      <c r="W123" s="52"/>
      <c r="X123" s="52"/>
      <c r="Y123" s="52"/>
      <c r="Z123" s="51"/>
      <c r="AA123" s="150">
        <v>123</v>
      </c>
      <c r="AB12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3" s="157"/>
    </row>
    <row r="124" spans="1:29" ht="15">
      <c r="A124" s="14" t="s">
        <v>309</v>
      </c>
      <c r="B124" s="15" t="s">
        <v>336</v>
      </c>
      <c r="C124" s="15"/>
      <c r="D124" s="152">
        <v>2.2727272727272725</v>
      </c>
      <c r="E124" s="149"/>
      <c r="F124" s="15"/>
      <c r="G124" s="15"/>
      <c r="H124" s="16" t="s">
        <v>309</v>
      </c>
      <c r="I124" s="66"/>
      <c r="J124" s="66"/>
      <c r="K124" s="16"/>
      <c r="L124" s="153"/>
      <c r="M124" s="154">
        <v>8104.62744140625</v>
      </c>
      <c r="N124" s="154">
        <v>6167.3642578125</v>
      </c>
      <c r="O124" s="77"/>
      <c r="P124" s="155"/>
      <c r="Q124" s="155"/>
      <c r="R124" s="50">
        <v>2</v>
      </c>
      <c r="S124" s="50">
        <v>1</v>
      </c>
      <c r="T124" s="50">
        <v>2</v>
      </c>
      <c r="U124" s="156"/>
      <c r="V124" s="52"/>
      <c r="W124" s="52"/>
      <c r="X124" s="52"/>
      <c r="Y124" s="52"/>
      <c r="Z124" s="51"/>
      <c r="AA124" s="150">
        <v>124</v>
      </c>
      <c r="AB12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4" s="157"/>
    </row>
    <row r="125" spans="1:29" ht="15">
      <c r="A125" s="14" t="s">
        <v>186</v>
      </c>
      <c r="B125" s="15" t="s">
        <v>320</v>
      </c>
      <c r="C125" s="15"/>
      <c r="D125" s="152">
        <v>1.5</v>
      </c>
      <c r="E125" s="149"/>
      <c r="F125" s="15"/>
      <c r="G125" s="15"/>
      <c r="H125" s="16" t="s">
        <v>186</v>
      </c>
      <c r="I125" s="66"/>
      <c r="J125" s="66"/>
      <c r="K125" s="16"/>
      <c r="L125" s="153"/>
      <c r="M125" s="154">
        <v>312.7481689453125</v>
      </c>
      <c r="N125" s="154">
        <v>1562.8970947265625</v>
      </c>
      <c r="O125" s="77"/>
      <c r="P125" s="155"/>
      <c r="Q125" s="155"/>
      <c r="R125" s="50">
        <v>1</v>
      </c>
      <c r="S125" s="50">
        <v>1</v>
      </c>
      <c r="T125" s="50">
        <v>1</v>
      </c>
      <c r="U125" s="156"/>
      <c r="V125" s="52"/>
      <c r="W125" s="52"/>
      <c r="X125" s="52"/>
      <c r="Y125" s="52"/>
      <c r="Z125" s="51"/>
      <c r="AA125" s="150">
        <v>125</v>
      </c>
      <c r="AB12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5" s="157"/>
    </row>
    <row r="126" spans="1:29" ht="15">
      <c r="A126" s="14" t="s">
        <v>188</v>
      </c>
      <c r="B126" s="15" t="s">
        <v>320</v>
      </c>
      <c r="C126" s="15"/>
      <c r="D126" s="152">
        <v>1.5</v>
      </c>
      <c r="E126" s="149"/>
      <c r="F126" s="15"/>
      <c r="G126" s="15"/>
      <c r="H126" s="16" t="s">
        <v>188</v>
      </c>
      <c r="I126" s="66"/>
      <c r="J126" s="66"/>
      <c r="K126" s="16"/>
      <c r="L126" s="153"/>
      <c r="M126" s="154">
        <v>7036.44384765625</v>
      </c>
      <c r="N126" s="154">
        <v>1582.998291015625</v>
      </c>
      <c r="O126" s="77"/>
      <c r="P126" s="155"/>
      <c r="Q126" s="155"/>
      <c r="R126" s="50">
        <v>1</v>
      </c>
      <c r="S126" s="50">
        <v>1</v>
      </c>
      <c r="T126" s="50">
        <v>1</v>
      </c>
      <c r="U126" s="156"/>
      <c r="V126" s="52"/>
      <c r="W126" s="52"/>
      <c r="X126" s="52"/>
      <c r="Y126" s="52"/>
      <c r="Z126" s="51"/>
      <c r="AA126" s="150">
        <v>126</v>
      </c>
      <c r="AB12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6" s="157"/>
    </row>
    <row r="127" spans="1:29" ht="15">
      <c r="A127" s="14" t="s">
        <v>205</v>
      </c>
      <c r="B127" s="15" t="s">
        <v>320</v>
      </c>
      <c r="C127" s="15"/>
      <c r="D127" s="152">
        <v>1.5</v>
      </c>
      <c r="E127" s="149"/>
      <c r="F127" s="15"/>
      <c r="G127" s="15"/>
      <c r="H127" s="16" t="s">
        <v>205</v>
      </c>
      <c r="I127" s="66"/>
      <c r="J127" s="66"/>
      <c r="K127" s="16"/>
      <c r="L127" s="153"/>
      <c r="M127" s="154">
        <v>8531.09375</v>
      </c>
      <c r="N127" s="154">
        <v>1466.295654296875</v>
      </c>
      <c r="O127" s="77"/>
      <c r="P127" s="155"/>
      <c r="Q127" s="155"/>
      <c r="R127" s="50">
        <v>1</v>
      </c>
      <c r="S127" s="50">
        <v>1</v>
      </c>
      <c r="T127" s="50">
        <v>0</v>
      </c>
      <c r="U127" s="156"/>
      <c r="V127" s="52"/>
      <c r="W127" s="52"/>
      <c r="X127" s="52"/>
      <c r="Y127" s="52"/>
      <c r="Z127" s="51"/>
      <c r="AA127" s="150">
        <v>127</v>
      </c>
      <c r="AB12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7" s="157"/>
    </row>
    <row r="128" spans="1:29" ht="15">
      <c r="A128" s="14" t="s">
        <v>221</v>
      </c>
      <c r="B128" s="15" t="s">
        <v>320</v>
      </c>
      <c r="C128" s="15"/>
      <c r="D128" s="152">
        <v>1.5</v>
      </c>
      <c r="E128" s="149"/>
      <c r="F128" s="15"/>
      <c r="G128" s="15"/>
      <c r="H128" s="16" t="s">
        <v>221</v>
      </c>
      <c r="I128" s="66"/>
      <c r="J128" s="66"/>
      <c r="K128" s="16"/>
      <c r="L128" s="153"/>
      <c r="M128" s="154">
        <v>6822.3759765625</v>
      </c>
      <c r="N128" s="154">
        <v>9442.6142578125</v>
      </c>
      <c r="O128" s="77"/>
      <c r="P128" s="155"/>
      <c r="Q128" s="155"/>
      <c r="R128" s="50">
        <v>1</v>
      </c>
      <c r="S128" s="50">
        <v>0</v>
      </c>
      <c r="T128" s="50">
        <v>1</v>
      </c>
      <c r="U128" s="156"/>
      <c r="V128" s="52"/>
      <c r="W128" s="52"/>
      <c r="X128" s="52"/>
      <c r="Y128" s="52"/>
      <c r="Z128" s="51"/>
      <c r="AA128" s="150">
        <v>128</v>
      </c>
      <c r="AB12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8" s="157"/>
    </row>
    <row r="129" spans="1:29" ht="15">
      <c r="A129" s="14" t="s">
        <v>223</v>
      </c>
      <c r="B129" s="15" t="s">
        <v>320</v>
      </c>
      <c r="C129" s="15"/>
      <c r="D129" s="152">
        <v>1.5</v>
      </c>
      <c r="E129" s="149"/>
      <c r="F129" s="15"/>
      <c r="G129" s="15"/>
      <c r="H129" s="16" t="s">
        <v>223</v>
      </c>
      <c r="I129" s="66"/>
      <c r="J129" s="66"/>
      <c r="K129" s="16"/>
      <c r="L129" s="153"/>
      <c r="M129" s="154">
        <v>2029.930419921875</v>
      </c>
      <c r="N129" s="154">
        <v>2292.24365234375</v>
      </c>
      <c r="O129" s="77"/>
      <c r="P129" s="155"/>
      <c r="Q129" s="155"/>
      <c r="R129" s="50">
        <v>1</v>
      </c>
      <c r="S129" s="50">
        <v>1</v>
      </c>
      <c r="T129" s="50">
        <v>1</v>
      </c>
      <c r="U129" s="156"/>
      <c r="V129" s="52"/>
      <c r="W129" s="52"/>
      <c r="X129" s="52"/>
      <c r="Y129" s="52"/>
      <c r="Z129" s="51"/>
      <c r="AA129" s="150">
        <v>129</v>
      </c>
      <c r="AB12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9" s="157"/>
    </row>
    <row r="130" spans="1:29" ht="15">
      <c r="A130" s="14" t="s">
        <v>224</v>
      </c>
      <c r="B130" s="15" t="s">
        <v>320</v>
      </c>
      <c r="C130" s="15"/>
      <c r="D130" s="152">
        <v>1.5</v>
      </c>
      <c r="E130" s="149"/>
      <c r="F130" s="15"/>
      <c r="G130" s="15"/>
      <c r="H130" s="16" t="s">
        <v>224</v>
      </c>
      <c r="I130" s="66"/>
      <c r="J130" s="66"/>
      <c r="K130" s="16"/>
      <c r="L130" s="153"/>
      <c r="M130" s="154">
        <v>697.8900146484375</v>
      </c>
      <c r="N130" s="154">
        <v>2468.53173828125</v>
      </c>
      <c r="O130" s="77"/>
      <c r="P130" s="155"/>
      <c r="Q130" s="155"/>
      <c r="R130" s="50">
        <v>1</v>
      </c>
      <c r="S130" s="50">
        <v>1</v>
      </c>
      <c r="T130" s="50">
        <v>1</v>
      </c>
      <c r="U130" s="156"/>
      <c r="V130" s="52"/>
      <c r="W130" s="52"/>
      <c r="X130" s="52"/>
      <c r="Y130" s="52"/>
      <c r="Z130" s="51"/>
      <c r="AA130" s="150">
        <v>130</v>
      </c>
      <c r="AB13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0" s="157"/>
    </row>
    <row r="131" spans="1:29" ht="15">
      <c r="A131" s="14" t="s">
        <v>225</v>
      </c>
      <c r="B131" s="15" t="s">
        <v>320</v>
      </c>
      <c r="C131" s="15"/>
      <c r="D131" s="152">
        <v>1.5</v>
      </c>
      <c r="E131" s="149"/>
      <c r="F131" s="15"/>
      <c r="G131" s="15"/>
      <c r="H131" s="16" t="s">
        <v>225</v>
      </c>
      <c r="I131" s="66"/>
      <c r="J131" s="66"/>
      <c r="K131" s="16"/>
      <c r="L131" s="153"/>
      <c r="M131" s="154">
        <v>2686.10986328125</v>
      </c>
      <c r="N131" s="154">
        <v>652.783447265625</v>
      </c>
      <c r="O131" s="77"/>
      <c r="P131" s="155"/>
      <c r="Q131" s="155"/>
      <c r="R131" s="50">
        <v>1</v>
      </c>
      <c r="S131" s="50">
        <v>0</v>
      </c>
      <c r="T131" s="50">
        <v>1</v>
      </c>
      <c r="U131" s="156"/>
      <c r="V131" s="52"/>
      <c r="W131" s="52"/>
      <c r="X131" s="52"/>
      <c r="Y131" s="52"/>
      <c r="Z131" s="51"/>
      <c r="AA131" s="150">
        <v>131</v>
      </c>
      <c r="AB13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1" s="157"/>
    </row>
    <row r="132" spans="1:29" ht="15">
      <c r="A132" s="14" t="s">
        <v>272</v>
      </c>
      <c r="B132" s="15" t="s">
        <v>320</v>
      </c>
      <c r="C132" s="15"/>
      <c r="D132" s="152">
        <v>1.5</v>
      </c>
      <c r="E132" s="149"/>
      <c r="F132" s="15"/>
      <c r="G132" s="15"/>
      <c r="H132" s="16" t="s">
        <v>272</v>
      </c>
      <c r="I132" s="66"/>
      <c r="J132" s="66"/>
      <c r="K132" s="16"/>
      <c r="L132" s="153"/>
      <c r="M132" s="154">
        <v>4613.83154296875</v>
      </c>
      <c r="N132" s="154">
        <v>167.19705200195312</v>
      </c>
      <c r="O132" s="77"/>
      <c r="P132" s="155"/>
      <c r="Q132" s="155"/>
      <c r="R132" s="50">
        <v>1</v>
      </c>
      <c r="S132" s="50">
        <v>1</v>
      </c>
      <c r="T132" s="50">
        <v>1</v>
      </c>
      <c r="U132" s="156"/>
      <c r="V132" s="52"/>
      <c r="W132" s="52"/>
      <c r="X132" s="52"/>
      <c r="Y132" s="52"/>
      <c r="Z132" s="51"/>
      <c r="AA132" s="150">
        <v>132</v>
      </c>
      <c r="AB13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32" s="157"/>
    </row>
    <row r="133" spans="1:29" ht="15">
      <c r="A133" s="14" t="s">
        <v>273</v>
      </c>
      <c r="B133" s="15" t="s">
        <v>320</v>
      </c>
      <c r="C133" s="15"/>
      <c r="D133" s="152">
        <v>1.5</v>
      </c>
      <c r="E133" s="149"/>
      <c r="F133" s="15"/>
      <c r="G133" s="15"/>
      <c r="H133" s="16" t="s">
        <v>273</v>
      </c>
      <c r="I133" s="66"/>
      <c r="J133" s="66"/>
      <c r="K133" s="16"/>
      <c r="L133" s="153"/>
      <c r="M133" s="154">
        <v>5304.50927734375</v>
      </c>
      <c r="N133" s="154">
        <v>9831.802734375</v>
      </c>
      <c r="O133" s="77"/>
      <c r="P133" s="155"/>
      <c r="Q133" s="155"/>
      <c r="R133" s="50">
        <v>1</v>
      </c>
      <c r="S133" s="50">
        <v>1</v>
      </c>
      <c r="T133" s="50">
        <v>1</v>
      </c>
      <c r="U133" s="156"/>
      <c r="V133" s="52"/>
      <c r="W133" s="52"/>
      <c r="X133" s="52"/>
      <c r="Y133" s="52"/>
      <c r="Z133" s="51"/>
      <c r="AA133" s="150">
        <v>133</v>
      </c>
      <c r="AB13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33" s="157"/>
    </row>
    <row r="134" spans="1:29" ht="15">
      <c r="A134" s="14" t="s">
        <v>280</v>
      </c>
      <c r="B134" s="15" t="s">
        <v>320</v>
      </c>
      <c r="C134" s="15"/>
      <c r="D134" s="152">
        <v>1.5</v>
      </c>
      <c r="E134" s="149"/>
      <c r="F134" s="15"/>
      <c r="G134" s="15"/>
      <c r="H134" s="16" t="s">
        <v>280</v>
      </c>
      <c r="I134" s="66"/>
      <c r="J134" s="66"/>
      <c r="K134" s="16"/>
      <c r="L134" s="153"/>
      <c r="M134" s="154">
        <v>3963.500732421875</v>
      </c>
      <c r="N134" s="154">
        <v>231.71804809570312</v>
      </c>
      <c r="O134" s="77"/>
      <c r="P134" s="155"/>
      <c r="Q134" s="155"/>
      <c r="R134" s="50">
        <v>1</v>
      </c>
      <c r="S134" s="50">
        <v>1</v>
      </c>
      <c r="T134" s="50">
        <v>1</v>
      </c>
      <c r="U134" s="156"/>
      <c r="V134" s="52"/>
      <c r="W134" s="52"/>
      <c r="X134" s="52"/>
      <c r="Y134" s="52"/>
      <c r="Z134" s="51"/>
      <c r="AA134" s="150">
        <v>134</v>
      </c>
      <c r="AB13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4" s="157"/>
    </row>
    <row r="135" spans="1:29" ht="15">
      <c r="A135" s="14" t="s">
        <v>289</v>
      </c>
      <c r="B135" s="15" t="s">
        <v>320</v>
      </c>
      <c r="C135" s="15"/>
      <c r="D135" s="152">
        <v>1.5</v>
      </c>
      <c r="E135" s="149"/>
      <c r="F135" s="15"/>
      <c r="G135" s="15"/>
      <c r="H135" s="16" t="s">
        <v>289</v>
      </c>
      <c r="I135" s="66"/>
      <c r="J135" s="66"/>
      <c r="K135" s="16"/>
      <c r="L135" s="153"/>
      <c r="M135" s="154">
        <v>1727.3614501953125</v>
      </c>
      <c r="N135" s="154">
        <v>2323.5595703125</v>
      </c>
      <c r="O135" s="77"/>
      <c r="P135" s="155"/>
      <c r="Q135" s="155"/>
      <c r="R135" s="50">
        <v>1</v>
      </c>
      <c r="S135" s="50">
        <v>0</v>
      </c>
      <c r="T135" s="50">
        <v>1</v>
      </c>
      <c r="U135" s="156"/>
      <c r="V135" s="52"/>
      <c r="W135" s="52"/>
      <c r="X135" s="52"/>
      <c r="Y135" s="52"/>
      <c r="Z135" s="51"/>
      <c r="AA135" s="150">
        <v>135</v>
      </c>
      <c r="AB13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5" s="157"/>
    </row>
    <row r="136" spans="1:29" ht="15">
      <c r="A136" s="14" t="s">
        <v>290</v>
      </c>
      <c r="B136" s="15" t="s">
        <v>320</v>
      </c>
      <c r="C136" s="15"/>
      <c r="D136" s="152">
        <v>1.5</v>
      </c>
      <c r="E136" s="149"/>
      <c r="F136" s="15"/>
      <c r="G136" s="15"/>
      <c r="H136" s="16" t="s">
        <v>290</v>
      </c>
      <c r="I136" s="66"/>
      <c r="J136" s="66"/>
      <c r="K136" s="16"/>
      <c r="L136" s="153"/>
      <c r="M136" s="154">
        <v>2887.21875</v>
      </c>
      <c r="N136" s="154">
        <v>1704.6510009765625</v>
      </c>
      <c r="O136" s="77"/>
      <c r="P136" s="155"/>
      <c r="Q136" s="155"/>
      <c r="R136" s="50">
        <v>1</v>
      </c>
      <c r="S136" s="50">
        <v>1</v>
      </c>
      <c r="T136" s="50">
        <v>0</v>
      </c>
      <c r="U136" s="156"/>
      <c r="V136" s="52"/>
      <c r="W136" s="52"/>
      <c r="X136" s="52"/>
      <c r="Y136" s="52"/>
      <c r="Z136" s="51"/>
      <c r="AA136" s="150">
        <v>136</v>
      </c>
      <c r="AB13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6" s="157"/>
    </row>
    <row r="137" spans="1:29" ht="15">
      <c r="A137" s="14" t="s">
        <v>291</v>
      </c>
      <c r="B137" s="15" t="s">
        <v>320</v>
      </c>
      <c r="C137" s="15"/>
      <c r="D137" s="152">
        <v>1.5</v>
      </c>
      <c r="E137" s="149"/>
      <c r="F137" s="15"/>
      <c r="G137" s="15"/>
      <c r="H137" s="16" t="s">
        <v>291</v>
      </c>
      <c r="I137" s="66"/>
      <c r="J137" s="66"/>
      <c r="K137" s="16"/>
      <c r="L137" s="153"/>
      <c r="M137" s="154">
        <v>9770.77734375</v>
      </c>
      <c r="N137" s="154">
        <v>6188.00732421875</v>
      </c>
      <c r="O137" s="77"/>
      <c r="P137" s="155"/>
      <c r="Q137" s="155"/>
      <c r="R137" s="50">
        <v>1</v>
      </c>
      <c r="S137" s="50">
        <v>1</v>
      </c>
      <c r="T137" s="50">
        <v>1</v>
      </c>
      <c r="U137" s="156"/>
      <c r="V137" s="52"/>
      <c r="W137" s="52"/>
      <c r="X137" s="52"/>
      <c r="Y137" s="52"/>
      <c r="Z137" s="51"/>
      <c r="AA137" s="150">
        <v>137</v>
      </c>
      <c r="AB13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7" s="157"/>
    </row>
    <row r="138" spans="1:29" ht="15">
      <c r="A138" s="14" t="s">
        <v>296</v>
      </c>
      <c r="B138" s="15" t="s">
        <v>320</v>
      </c>
      <c r="C138" s="15"/>
      <c r="D138" s="152">
        <v>1.5</v>
      </c>
      <c r="E138" s="149"/>
      <c r="F138" s="15"/>
      <c r="G138" s="15"/>
      <c r="H138" s="16" t="s">
        <v>296</v>
      </c>
      <c r="I138" s="66"/>
      <c r="J138" s="66"/>
      <c r="K138" s="16"/>
      <c r="L138" s="153"/>
      <c r="M138" s="154">
        <v>8773.2099609375</v>
      </c>
      <c r="N138" s="154">
        <v>2590.43896484375</v>
      </c>
      <c r="O138" s="77"/>
      <c r="P138" s="155"/>
      <c r="Q138" s="155"/>
      <c r="R138" s="50">
        <v>1</v>
      </c>
      <c r="S138" s="50">
        <v>1</v>
      </c>
      <c r="T138" s="50">
        <v>1</v>
      </c>
      <c r="U138" s="156"/>
      <c r="V138" s="52"/>
      <c r="W138" s="52"/>
      <c r="X138" s="52"/>
      <c r="Y138" s="52"/>
      <c r="Z138" s="51"/>
      <c r="AA138" s="150">
        <v>138</v>
      </c>
      <c r="AB13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8" s="157"/>
    </row>
    <row r="139" spans="1:29" ht="15">
      <c r="A139" s="14" t="s">
        <v>303</v>
      </c>
      <c r="B139" s="15" t="s">
        <v>320</v>
      </c>
      <c r="C139" s="15"/>
      <c r="D139" s="152">
        <v>1.5</v>
      </c>
      <c r="E139" s="149"/>
      <c r="F139" s="15"/>
      <c r="G139" s="15"/>
      <c r="H139" s="16" t="s">
        <v>303</v>
      </c>
      <c r="I139" s="66"/>
      <c r="J139" s="66"/>
      <c r="K139" s="16"/>
      <c r="L139" s="153"/>
      <c r="M139" s="154">
        <v>3978.382080078125</v>
      </c>
      <c r="N139" s="154">
        <v>167.19705200195312</v>
      </c>
      <c r="O139" s="77"/>
      <c r="P139" s="155"/>
      <c r="Q139" s="155"/>
      <c r="R139" s="50">
        <v>1</v>
      </c>
      <c r="S139" s="50">
        <v>0</v>
      </c>
      <c r="T139" s="50">
        <v>1</v>
      </c>
      <c r="U139" s="156"/>
      <c r="V139" s="52"/>
      <c r="W139" s="52"/>
      <c r="X139" s="52"/>
      <c r="Y139" s="52"/>
      <c r="Z139" s="51"/>
      <c r="AA139" s="150">
        <v>139</v>
      </c>
      <c r="AB13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39" s="157"/>
    </row>
    <row r="140" spans="1:29" ht="15">
      <c r="A140" s="14" t="s">
        <v>307</v>
      </c>
      <c r="B140" s="15" t="s">
        <v>320</v>
      </c>
      <c r="C140" s="15"/>
      <c r="D140" s="152">
        <v>1.5</v>
      </c>
      <c r="E140" s="149"/>
      <c r="F140" s="15"/>
      <c r="G140" s="15"/>
      <c r="H140" s="16" t="s">
        <v>307</v>
      </c>
      <c r="I140" s="66"/>
      <c r="J140" s="66"/>
      <c r="K140" s="16"/>
      <c r="L140" s="153"/>
      <c r="M140" s="154">
        <v>2610.389404296875</v>
      </c>
      <c r="N140" s="154">
        <v>1863.0164794921875</v>
      </c>
      <c r="O140" s="77"/>
      <c r="P140" s="155"/>
      <c r="Q140" s="155"/>
      <c r="R140" s="50">
        <v>1</v>
      </c>
      <c r="S140" s="50">
        <v>0</v>
      </c>
      <c r="T140" s="50">
        <v>1</v>
      </c>
      <c r="U140" s="156"/>
      <c r="V140" s="52"/>
      <c r="W140" s="52"/>
      <c r="X140" s="52"/>
      <c r="Y140" s="52"/>
      <c r="Z140" s="51"/>
      <c r="AA140" s="150">
        <v>140</v>
      </c>
      <c r="AB14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40" s="157"/>
    </row>
    <row r="141" spans="1:29" ht="15">
      <c r="A141" s="14" t="s">
        <v>312</v>
      </c>
      <c r="B141" s="15" t="s">
        <v>320</v>
      </c>
      <c r="C141" s="15"/>
      <c r="D141" s="152">
        <v>1.5</v>
      </c>
      <c r="E141" s="149"/>
      <c r="F141" s="15"/>
      <c r="G141" s="15"/>
      <c r="H141" s="16" t="s">
        <v>312</v>
      </c>
      <c r="I141" s="66"/>
      <c r="J141" s="66"/>
      <c r="K141" s="16"/>
      <c r="L141" s="153"/>
      <c r="M141" s="154">
        <v>412.0055236816406</v>
      </c>
      <c r="N141" s="154">
        <v>2306.1962890625</v>
      </c>
      <c r="O141" s="77"/>
      <c r="P141" s="155"/>
      <c r="Q141" s="155"/>
      <c r="R141" s="50">
        <v>1</v>
      </c>
      <c r="S141" s="50">
        <v>1</v>
      </c>
      <c r="T141" s="50">
        <v>0</v>
      </c>
      <c r="U141" s="156"/>
      <c r="V141" s="52"/>
      <c r="W141" s="52"/>
      <c r="X141" s="52"/>
      <c r="Y141" s="52"/>
      <c r="Z141" s="51"/>
      <c r="AA141" s="150">
        <v>141</v>
      </c>
      <c r="AB14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41" s="157"/>
    </row>
    <row r="142" spans="1:29" ht="15">
      <c r="A142" s="158" t="s">
        <v>313</v>
      </c>
      <c r="B142" s="159" t="s">
        <v>320</v>
      </c>
      <c r="C142" s="159"/>
      <c r="D142" s="160">
        <v>1.5</v>
      </c>
      <c r="E142" s="161"/>
      <c r="F142" s="159"/>
      <c r="G142" s="159"/>
      <c r="H142" s="162" t="s">
        <v>313</v>
      </c>
      <c r="I142" s="163"/>
      <c r="J142" s="163"/>
      <c r="K142" s="162"/>
      <c r="L142" s="164"/>
      <c r="M142" s="165">
        <v>2989.88330078125</v>
      </c>
      <c r="N142" s="165">
        <v>9831.802734375</v>
      </c>
      <c r="O142" s="166"/>
      <c r="P142" s="167"/>
      <c r="Q142" s="167"/>
      <c r="R142" s="50">
        <v>1</v>
      </c>
      <c r="S142" s="50">
        <v>0</v>
      </c>
      <c r="T142" s="50">
        <v>1</v>
      </c>
      <c r="U142" s="168"/>
      <c r="V142" s="169"/>
      <c r="W142" s="169"/>
      <c r="X142" s="169"/>
      <c r="Y142" s="169"/>
      <c r="Z142" s="170"/>
      <c r="AA142" s="171">
        <v>142</v>
      </c>
      <c r="AB142" s="171"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42" s="17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tabSelected="1"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8" t="s">
        <v>40</v>
      </c>
      <c r="C1" s="69"/>
      <c r="D1" s="69"/>
      <c r="E1" s="70"/>
      <c r="F1" s="66" t="s">
        <v>44</v>
      </c>
      <c r="G1" s="71" t="s">
        <v>45</v>
      </c>
      <c r="H1" s="72"/>
      <c r="I1" s="73" t="s">
        <v>41</v>
      </c>
      <c r="J1" s="74"/>
      <c r="K1" s="75" t="s">
        <v>43</v>
      </c>
      <c r="L1" s="76"/>
      <c r="M1" s="76"/>
      <c r="N1" s="76"/>
      <c r="O1" s="76"/>
      <c r="P1" s="76"/>
      <c r="Q1" s="76"/>
      <c r="R1" s="76"/>
      <c r="S1" s="76"/>
      <c r="T1" s="76"/>
      <c r="U1" s="76"/>
      <c r="V1" s="76"/>
      <c r="W1" s="76"/>
      <c r="X1" s="76"/>
    </row>
    <row r="2" spans="1:24" s="13" customFormat="1" ht="30" customHeight="1">
      <c r="A2" s="11" t="s">
        <v>144</v>
      </c>
      <c r="B2" s="13" t="s">
        <v>21</v>
      </c>
      <c r="C2" s="13" t="s">
        <v>20</v>
      </c>
      <c r="D2" s="13" t="s">
        <v>11</v>
      </c>
      <c r="E2" s="13" t="s">
        <v>145</v>
      </c>
      <c r="F2" s="13" t="s">
        <v>47</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88" t="s">
        <v>338</v>
      </c>
      <c r="B3" s="189" t="s">
        <v>341</v>
      </c>
      <c r="C3" s="189" t="s">
        <v>58</v>
      </c>
      <c r="D3" s="179"/>
      <c r="E3" s="179"/>
      <c r="F3" s="16" t="s">
        <v>350</v>
      </c>
      <c r="G3" s="181"/>
      <c r="H3" s="181"/>
      <c r="I3" s="182">
        <v>3</v>
      </c>
      <c r="J3" s="183"/>
      <c r="K3" s="184"/>
      <c r="L3" s="184"/>
      <c r="M3" s="184"/>
      <c r="N3" s="184"/>
      <c r="O3" s="184"/>
      <c r="P3" s="184"/>
      <c r="Q3" s="184"/>
      <c r="R3" s="184"/>
      <c r="S3" s="184"/>
      <c r="T3" s="184"/>
      <c r="U3" s="184"/>
      <c r="V3" s="184"/>
      <c r="W3" s="185"/>
      <c r="X3" s="185"/>
    </row>
    <row r="4" spans="1:24" ht="15">
      <c r="A4" s="188" t="s">
        <v>339</v>
      </c>
      <c r="B4" s="189" t="s">
        <v>342</v>
      </c>
      <c r="C4" s="189" t="s">
        <v>57</v>
      </c>
      <c r="D4" s="159"/>
      <c r="E4" s="159"/>
      <c r="F4" s="180" t="s">
        <v>349</v>
      </c>
      <c r="G4" s="166"/>
      <c r="H4" s="166"/>
      <c r="I4" s="171">
        <v>4</v>
      </c>
      <c r="J4" s="171"/>
      <c r="K4" s="186"/>
      <c r="L4" s="186"/>
      <c r="M4" s="186"/>
      <c r="N4" s="186"/>
      <c r="O4" s="186"/>
      <c r="P4" s="186"/>
      <c r="Q4" s="186"/>
      <c r="R4" s="186"/>
      <c r="S4" s="186"/>
      <c r="T4" s="186"/>
      <c r="U4" s="186"/>
      <c r="V4" s="186"/>
      <c r="W4" s="187"/>
      <c r="X4" s="187"/>
    </row>
    <row r="5" spans="1:24" ht="15">
      <c r="A5" s="188" t="s">
        <v>340</v>
      </c>
      <c r="B5" s="189" t="s">
        <v>343</v>
      </c>
      <c r="C5" s="189" t="s">
        <v>62</v>
      </c>
      <c r="D5" s="159"/>
      <c r="E5" s="159"/>
      <c r="F5" s="162" t="s">
        <v>351</v>
      </c>
      <c r="G5" s="166"/>
      <c r="H5" s="166"/>
      <c r="I5" s="171">
        <v>5</v>
      </c>
      <c r="J5" s="171"/>
      <c r="K5" s="186"/>
      <c r="L5" s="186"/>
      <c r="M5" s="186"/>
      <c r="N5" s="186"/>
      <c r="O5" s="186"/>
      <c r="P5" s="186"/>
      <c r="Q5" s="186"/>
      <c r="R5" s="186"/>
      <c r="S5" s="186"/>
      <c r="T5" s="186"/>
      <c r="U5" s="186"/>
      <c r="V5" s="186"/>
      <c r="W5" s="187"/>
      <c r="X5" s="187"/>
    </row>
    <row r="6" spans="1:24" ht="15">
      <c r="A6" s="188" t="s">
        <v>344</v>
      </c>
      <c r="B6" s="189" t="s">
        <v>345</v>
      </c>
      <c r="C6" s="189" t="s">
        <v>64</v>
      </c>
      <c r="D6" s="159"/>
      <c r="E6" s="159"/>
      <c r="F6" s="162" t="s">
        <v>348</v>
      </c>
      <c r="G6" s="166"/>
      <c r="H6" s="166"/>
      <c r="I6" s="171">
        <v>6</v>
      </c>
      <c r="J6" s="171"/>
      <c r="K6" s="186"/>
      <c r="L6" s="186"/>
      <c r="M6" s="186"/>
      <c r="N6" s="186"/>
      <c r="O6" s="186"/>
      <c r="P6" s="186"/>
      <c r="Q6" s="186"/>
      <c r="R6" s="186"/>
      <c r="S6" s="186"/>
      <c r="T6" s="186"/>
      <c r="U6" s="186"/>
      <c r="V6" s="186"/>
      <c r="W6" s="187"/>
      <c r="X6" s="187"/>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 allowBlank="1" showInputMessage="1" showErrorMessage="1" promptTitle="Group Label" prompt="Enter an optional group label." errorTitle="Invalid Group Collapsed" error="You have entered an unrecognized &quot;group collapsed.&quot;  Try selecting from the drop-down list instead." sqref="F4:F6"/>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
  <sheetViews>
    <sheetView workbookViewId="0" topLeftCell="A73">
      <selection activeCell="E123" sqref="E123"/>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73" t="s">
        <v>338</v>
      </c>
      <c r="B2" s="190" t="s">
        <v>179</v>
      </c>
      <c r="C2" s="173">
        <f>VLOOKUP(GroupVertices[[#This Row],[Vertex]],Vertices[],MATCH("ID",Vertices[[#Headers],[Vertex]:[Add Your Own Columns Here]],0),FALSE)</f>
        <v>92</v>
      </c>
    </row>
    <row r="3" spans="1:3" ht="15">
      <c r="A3" s="173" t="s">
        <v>338</v>
      </c>
      <c r="B3" s="190" t="s">
        <v>180</v>
      </c>
      <c r="C3" s="173">
        <f>VLOOKUP(GroupVertices[[#This Row],[Vertex]],Vertices[],MATCH("ID",Vertices[[#Headers],[Vertex]:[Add Your Own Columns Here]],0),FALSE)</f>
        <v>72</v>
      </c>
    </row>
    <row r="4" spans="1:3" ht="15">
      <c r="A4" s="173" t="s">
        <v>338</v>
      </c>
      <c r="B4" s="190" t="s">
        <v>182</v>
      </c>
      <c r="C4" s="173">
        <f>VLOOKUP(GroupVertices[[#This Row],[Vertex]],Vertices[],MATCH("ID",Vertices[[#Headers],[Vertex]:[Add Your Own Columns Here]],0),FALSE)</f>
        <v>73</v>
      </c>
    </row>
    <row r="5" spans="1:3" ht="15">
      <c r="A5" s="173" t="s">
        <v>338</v>
      </c>
      <c r="B5" s="190" t="s">
        <v>187</v>
      </c>
      <c r="C5" s="173">
        <f>VLOOKUP(GroupVertices[[#This Row],[Vertex]],Vertices[],MATCH("ID",Vertices[[#Headers],[Vertex]:[Add Your Own Columns Here]],0),FALSE)</f>
        <v>93</v>
      </c>
    </row>
    <row r="6" spans="1:3" ht="15">
      <c r="A6" s="173" t="s">
        <v>338</v>
      </c>
      <c r="B6" s="190" t="s">
        <v>190</v>
      </c>
      <c r="C6" s="173">
        <f>VLOOKUP(GroupVertices[[#This Row],[Vertex]],Vertices[],MATCH("ID",Vertices[[#Headers],[Vertex]:[Add Your Own Columns Here]],0),FALSE)</f>
        <v>74</v>
      </c>
    </row>
    <row r="7" spans="1:3" ht="15">
      <c r="A7" s="173" t="s">
        <v>338</v>
      </c>
      <c r="B7" s="190" t="s">
        <v>201</v>
      </c>
      <c r="C7" s="173">
        <f>VLOOKUP(GroupVertices[[#This Row],[Vertex]],Vertices[],MATCH("ID",Vertices[[#Headers],[Vertex]:[Add Your Own Columns Here]],0),FALSE)</f>
        <v>94</v>
      </c>
    </row>
    <row r="8" spans="1:3" ht="15">
      <c r="A8" s="173" t="s">
        <v>338</v>
      </c>
      <c r="B8" s="190" t="s">
        <v>204</v>
      </c>
      <c r="C8" s="173">
        <f>VLOOKUP(GroupVertices[[#This Row],[Vertex]],Vertices[],MATCH("ID",Vertices[[#Headers],[Vertex]:[Add Your Own Columns Here]],0),FALSE)</f>
        <v>95</v>
      </c>
    </row>
    <row r="9" spans="1:3" ht="15">
      <c r="A9" s="173" t="s">
        <v>338</v>
      </c>
      <c r="B9" s="190" t="s">
        <v>207</v>
      </c>
      <c r="C9" s="173">
        <f>VLOOKUP(GroupVertices[[#This Row],[Vertex]],Vertices[],MATCH("ID",Vertices[[#Headers],[Vertex]:[Add Your Own Columns Here]],0),FALSE)</f>
        <v>96</v>
      </c>
    </row>
    <row r="10" spans="1:3" ht="15">
      <c r="A10" s="173" t="s">
        <v>338</v>
      </c>
      <c r="B10" s="190" t="s">
        <v>208</v>
      </c>
      <c r="C10" s="173">
        <f>VLOOKUP(GroupVertices[[#This Row],[Vertex]],Vertices[],MATCH("ID",Vertices[[#Headers],[Vertex]:[Add Your Own Columns Here]],0),FALSE)</f>
        <v>75</v>
      </c>
    </row>
    <row r="11" spans="1:3" ht="15">
      <c r="A11" s="173" t="s">
        <v>338</v>
      </c>
      <c r="B11" s="190" t="s">
        <v>211</v>
      </c>
      <c r="C11" s="173">
        <f>VLOOKUP(GroupVertices[[#This Row],[Vertex]],Vertices[],MATCH("ID",Vertices[[#Headers],[Vertex]:[Add Your Own Columns Here]],0),FALSE)</f>
        <v>97</v>
      </c>
    </row>
    <row r="12" spans="1:3" ht="15">
      <c r="A12" s="173" t="s">
        <v>338</v>
      </c>
      <c r="B12" s="190" t="s">
        <v>214</v>
      </c>
      <c r="C12" s="173">
        <f>VLOOKUP(GroupVertices[[#This Row],[Vertex]],Vertices[],MATCH("ID",Vertices[[#Headers],[Vertex]:[Add Your Own Columns Here]],0),FALSE)</f>
        <v>76</v>
      </c>
    </row>
    <row r="13" spans="1:3" ht="15">
      <c r="A13" s="173" t="s">
        <v>338</v>
      </c>
      <c r="B13" s="190" t="s">
        <v>215</v>
      </c>
      <c r="C13" s="173">
        <f>VLOOKUP(GroupVertices[[#This Row],[Vertex]],Vertices[],MATCH("ID",Vertices[[#Headers],[Vertex]:[Add Your Own Columns Here]],0),FALSE)</f>
        <v>98</v>
      </c>
    </row>
    <row r="14" spans="1:3" ht="15">
      <c r="A14" s="173" t="s">
        <v>338</v>
      </c>
      <c r="B14" s="190" t="s">
        <v>216</v>
      </c>
      <c r="C14" s="173">
        <f>VLOOKUP(GroupVertices[[#This Row],[Vertex]],Vertices[],MATCH("ID",Vertices[[#Headers],[Vertex]:[Add Your Own Columns Here]],0),FALSE)</f>
        <v>77</v>
      </c>
    </row>
    <row r="15" spans="1:3" ht="15">
      <c r="A15" s="173" t="s">
        <v>338</v>
      </c>
      <c r="B15" s="190" t="s">
        <v>218</v>
      </c>
      <c r="C15" s="173">
        <f>VLOOKUP(GroupVertices[[#This Row],[Vertex]],Vertices[],MATCH("ID",Vertices[[#Headers],[Vertex]:[Add Your Own Columns Here]],0),FALSE)</f>
        <v>78</v>
      </c>
    </row>
    <row r="16" spans="1:3" ht="15">
      <c r="A16" s="173" t="s">
        <v>338</v>
      </c>
      <c r="B16" s="190" t="s">
        <v>219</v>
      </c>
      <c r="C16" s="173">
        <f>VLOOKUP(GroupVertices[[#This Row],[Vertex]],Vertices[],MATCH("ID",Vertices[[#Headers],[Vertex]:[Add Your Own Columns Here]],0),FALSE)</f>
        <v>79</v>
      </c>
    </row>
    <row r="17" spans="1:3" ht="15">
      <c r="A17" s="173" t="s">
        <v>338</v>
      </c>
      <c r="B17" s="190" t="s">
        <v>226</v>
      </c>
      <c r="C17" s="173">
        <f>VLOOKUP(GroupVertices[[#This Row],[Vertex]],Vertices[],MATCH("ID",Vertices[[#Headers],[Vertex]:[Add Your Own Columns Here]],0),FALSE)</f>
        <v>99</v>
      </c>
    </row>
    <row r="18" spans="1:3" ht="15">
      <c r="A18" s="173" t="s">
        <v>338</v>
      </c>
      <c r="B18" s="190" t="s">
        <v>228</v>
      </c>
      <c r="C18" s="173">
        <f>VLOOKUP(GroupVertices[[#This Row],[Vertex]],Vertices[],MATCH("ID",Vertices[[#Headers],[Vertex]:[Add Your Own Columns Here]],0),FALSE)</f>
        <v>80</v>
      </c>
    </row>
    <row r="19" spans="1:3" ht="15">
      <c r="A19" s="173" t="s">
        <v>338</v>
      </c>
      <c r="B19" s="190" t="s">
        <v>232</v>
      </c>
      <c r="C19" s="173">
        <f>VLOOKUP(GroupVertices[[#This Row],[Vertex]],Vertices[],MATCH("ID",Vertices[[#Headers],[Vertex]:[Add Your Own Columns Here]],0),FALSE)</f>
        <v>110</v>
      </c>
    </row>
    <row r="20" spans="1:3" ht="15">
      <c r="A20" s="173" t="s">
        <v>338</v>
      </c>
      <c r="B20" s="190" t="s">
        <v>234</v>
      </c>
      <c r="C20" s="173">
        <f>VLOOKUP(GroupVertices[[#This Row],[Vertex]],Vertices[],MATCH("ID",Vertices[[#Headers],[Vertex]:[Add Your Own Columns Here]],0),FALSE)</f>
        <v>81</v>
      </c>
    </row>
    <row r="21" spans="1:3" ht="15">
      <c r="A21" s="173" t="s">
        <v>338</v>
      </c>
      <c r="B21" s="190" t="s">
        <v>243</v>
      </c>
      <c r="C21" s="173">
        <f>VLOOKUP(GroupVertices[[#This Row],[Vertex]],Vertices[],MATCH("ID",Vertices[[#Headers],[Vertex]:[Add Your Own Columns Here]],0),FALSE)</f>
        <v>82</v>
      </c>
    </row>
    <row r="22" spans="1:3" ht="15">
      <c r="A22" s="173" t="s">
        <v>338</v>
      </c>
      <c r="B22" s="190" t="s">
        <v>247</v>
      </c>
      <c r="C22" s="173">
        <f>VLOOKUP(GroupVertices[[#This Row],[Vertex]],Vertices[],MATCH("ID",Vertices[[#Headers],[Vertex]:[Add Your Own Columns Here]],0),FALSE)</f>
        <v>111</v>
      </c>
    </row>
    <row r="23" spans="1:3" ht="15">
      <c r="A23" s="173" t="s">
        <v>338</v>
      </c>
      <c r="B23" s="190" t="s">
        <v>248</v>
      </c>
      <c r="C23" s="173">
        <f>VLOOKUP(GroupVertices[[#This Row],[Vertex]],Vertices[],MATCH("ID",Vertices[[#Headers],[Vertex]:[Add Your Own Columns Here]],0),FALSE)</f>
        <v>83</v>
      </c>
    </row>
    <row r="24" spans="1:3" ht="15">
      <c r="A24" s="173" t="s">
        <v>338</v>
      </c>
      <c r="B24" s="190" t="s">
        <v>253</v>
      </c>
      <c r="C24" s="173">
        <f>VLOOKUP(GroupVertices[[#This Row],[Vertex]],Vertices[],MATCH("ID",Vertices[[#Headers],[Vertex]:[Add Your Own Columns Here]],0),FALSE)</f>
        <v>100</v>
      </c>
    </row>
    <row r="25" spans="1:3" ht="15">
      <c r="A25" s="173" t="s">
        <v>338</v>
      </c>
      <c r="B25" s="190" t="s">
        <v>254</v>
      </c>
      <c r="C25" s="173">
        <f>VLOOKUP(GroupVertices[[#This Row],[Vertex]],Vertices[],MATCH("ID",Vertices[[#Headers],[Vertex]:[Add Your Own Columns Here]],0),FALSE)</f>
        <v>112</v>
      </c>
    </row>
    <row r="26" spans="1:3" ht="15">
      <c r="A26" s="173" t="s">
        <v>338</v>
      </c>
      <c r="B26" s="190" t="s">
        <v>258</v>
      </c>
      <c r="C26" s="173">
        <f>VLOOKUP(GroupVertices[[#This Row],[Vertex]],Vertices[],MATCH("ID",Vertices[[#Headers],[Vertex]:[Add Your Own Columns Here]],0),FALSE)</f>
        <v>84</v>
      </c>
    </row>
    <row r="27" spans="1:3" ht="15">
      <c r="A27" s="173" t="s">
        <v>338</v>
      </c>
      <c r="B27" s="190" t="s">
        <v>259</v>
      </c>
      <c r="C27" s="173">
        <f>VLOOKUP(GroupVertices[[#This Row],[Vertex]],Vertices[],MATCH("ID",Vertices[[#Headers],[Vertex]:[Add Your Own Columns Here]],0),FALSE)</f>
        <v>85</v>
      </c>
    </row>
    <row r="28" spans="1:3" ht="15">
      <c r="A28" s="173" t="s">
        <v>338</v>
      </c>
      <c r="B28" s="190" t="s">
        <v>262</v>
      </c>
      <c r="C28" s="173">
        <f>VLOOKUP(GroupVertices[[#This Row],[Vertex]],Vertices[],MATCH("ID",Vertices[[#Headers],[Vertex]:[Add Your Own Columns Here]],0),FALSE)</f>
        <v>101</v>
      </c>
    </row>
    <row r="29" spans="1:3" ht="15">
      <c r="A29" s="173" t="s">
        <v>338</v>
      </c>
      <c r="B29" s="190" t="s">
        <v>264</v>
      </c>
      <c r="C29" s="173">
        <f>VLOOKUP(GroupVertices[[#This Row],[Vertex]],Vertices[],MATCH("ID",Vertices[[#Headers],[Vertex]:[Add Your Own Columns Here]],0),FALSE)</f>
        <v>113</v>
      </c>
    </row>
    <row r="30" spans="1:3" ht="15">
      <c r="A30" s="173" t="s">
        <v>338</v>
      </c>
      <c r="B30" s="190" t="s">
        <v>267</v>
      </c>
      <c r="C30" s="173">
        <f>VLOOKUP(GroupVertices[[#This Row],[Vertex]],Vertices[],MATCH("ID",Vertices[[#Headers],[Vertex]:[Add Your Own Columns Here]],0),FALSE)</f>
        <v>114</v>
      </c>
    </row>
    <row r="31" spans="1:3" ht="15">
      <c r="A31" s="173" t="s">
        <v>338</v>
      </c>
      <c r="B31" s="190" t="s">
        <v>268</v>
      </c>
      <c r="C31" s="173">
        <f>VLOOKUP(GroupVertices[[#This Row],[Vertex]],Vertices[],MATCH("ID",Vertices[[#Headers],[Vertex]:[Add Your Own Columns Here]],0),FALSE)</f>
        <v>86</v>
      </c>
    </row>
    <row r="32" spans="1:3" ht="15">
      <c r="A32" s="173" t="s">
        <v>338</v>
      </c>
      <c r="B32" s="190" t="s">
        <v>270</v>
      </c>
      <c r="C32" s="173">
        <f>VLOOKUP(GroupVertices[[#This Row],[Vertex]],Vertices[],MATCH("ID",Vertices[[#Headers],[Vertex]:[Add Your Own Columns Here]],0),FALSE)</f>
        <v>115</v>
      </c>
    </row>
    <row r="33" spans="1:3" ht="15">
      <c r="A33" s="173" t="s">
        <v>338</v>
      </c>
      <c r="B33" s="190" t="s">
        <v>274</v>
      </c>
      <c r="C33" s="173">
        <f>VLOOKUP(GroupVertices[[#This Row],[Vertex]],Vertices[],MATCH("ID",Vertices[[#Headers],[Vertex]:[Add Your Own Columns Here]],0),FALSE)</f>
        <v>116</v>
      </c>
    </row>
    <row r="34" spans="1:3" ht="15">
      <c r="A34" s="173" t="s">
        <v>338</v>
      </c>
      <c r="B34" s="190" t="s">
        <v>276</v>
      </c>
      <c r="C34" s="173">
        <f>VLOOKUP(GroupVertices[[#This Row],[Vertex]],Vertices[],MATCH("ID",Vertices[[#Headers],[Vertex]:[Add Your Own Columns Here]],0),FALSE)</f>
        <v>102</v>
      </c>
    </row>
    <row r="35" spans="1:3" ht="15">
      <c r="A35" s="173" t="s">
        <v>338</v>
      </c>
      <c r="B35" s="190" t="s">
        <v>277</v>
      </c>
      <c r="C35" s="173">
        <f>VLOOKUP(GroupVertices[[#This Row],[Vertex]],Vertices[],MATCH("ID",Vertices[[#Headers],[Vertex]:[Add Your Own Columns Here]],0),FALSE)</f>
        <v>87</v>
      </c>
    </row>
    <row r="36" spans="1:3" ht="15">
      <c r="A36" s="173" t="s">
        <v>338</v>
      </c>
      <c r="B36" s="190" t="s">
        <v>281</v>
      </c>
      <c r="C36" s="173">
        <f>VLOOKUP(GroupVertices[[#This Row],[Vertex]],Vertices[],MATCH("ID",Vertices[[#Headers],[Vertex]:[Add Your Own Columns Here]],0),FALSE)</f>
        <v>103</v>
      </c>
    </row>
    <row r="37" spans="1:3" ht="15">
      <c r="A37" s="173" t="s">
        <v>338</v>
      </c>
      <c r="B37" s="190" t="s">
        <v>282</v>
      </c>
      <c r="C37" s="173">
        <f>VLOOKUP(GroupVertices[[#This Row],[Vertex]],Vertices[],MATCH("ID",Vertices[[#Headers],[Vertex]:[Add Your Own Columns Here]],0),FALSE)</f>
        <v>88</v>
      </c>
    </row>
    <row r="38" spans="1:3" ht="15">
      <c r="A38" s="173" t="s">
        <v>338</v>
      </c>
      <c r="B38" s="190" t="s">
        <v>283</v>
      </c>
      <c r="C38" s="173">
        <f>VLOOKUP(GroupVertices[[#This Row],[Vertex]],Vertices[],MATCH("ID",Vertices[[#Headers],[Vertex]:[Add Your Own Columns Here]],0),FALSE)</f>
        <v>117</v>
      </c>
    </row>
    <row r="39" spans="1:3" ht="15">
      <c r="A39" s="173" t="s">
        <v>338</v>
      </c>
      <c r="B39" s="190" t="s">
        <v>284</v>
      </c>
      <c r="C39" s="173">
        <f>VLOOKUP(GroupVertices[[#This Row],[Vertex]],Vertices[],MATCH("ID",Vertices[[#Headers],[Vertex]:[Add Your Own Columns Here]],0),FALSE)</f>
        <v>89</v>
      </c>
    </row>
    <row r="40" spans="1:3" ht="15">
      <c r="A40" s="173" t="s">
        <v>338</v>
      </c>
      <c r="B40" s="190" t="s">
        <v>285</v>
      </c>
      <c r="C40" s="173">
        <f>VLOOKUP(GroupVertices[[#This Row],[Vertex]],Vertices[],MATCH("ID",Vertices[[#Headers],[Vertex]:[Add Your Own Columns Here]],0),FALSE)</f>
        <v>118</v>
      </c>
    </row>
    <row r="41" spans="1:3" ht="15">
      <c r="A41" s="173" t="s">
        <v>338</v>
      </c>
      <c r="B41" s="190" t="s">
        <v>286</v>
      </c>
      <c r="C41" s="173">
        <f>VLOOKUP(GroupVertices[[#This Row],[Vertex]],Vertices[],MATCH("ID",Vertices[[#Headers],[Vertex]:[Add Your Own Columns Here]],0),FALSE)</f>
        <v>104</v>
      </c>
    </row>
    <row r="42" spans="1:3" ht="15">
      <c r="A42" s="173" t="s">
        <v>338</v>
      </c>
      <c r="B42" s="190" t="s">
        <v>287</v>
      </c>
      <c r="C42" s="173">
        <f>VLOOKUP(GroupVertices[[#This Row],[Vertex]],Vertices[],MATCH("ID",Vertices[[#Headers],[Vertex]:[Add Your Own Columns Here]],0),FALSE)</f>
        <v>119</v>
      </c>
    </row>
    <row r="43" spans="1:3" ht="15">
      <c r="A43" s="173" t="s">
        <v>338</v>
      </c>
      <c r="B43" s="190" t="s">
        <v>292</v>
      </c>
      <c r="C43" s="173">
        <f>VLOOKUP(GroupVertices[[#This Row],[Vertex]],Vertices[],MATCH("ID",Vertices[[#Headers],[Vertex]:[Add Your Own Columns Here]],0),FALSE)</f>
        <v>90</v>
      </c>
    </row>
    <row r="44" spans="1:3" ht="15">
      <c r="A44" s="173" t="s">
        <v>338</v>
      </c>
      <c r="B44" s="190" t="s">
        <v>293</v>
      </c>
      <c r="C44" s="173">
        <f>VLOOKUP(GroupVertices[[#This Row],[Vertex]],Vertices[],MATCH("ID",Vertices[[#Headers],[Vertex]:[Add Your Own Columns Here]],0),FALSE)</f>
        <v>105</v>
      </c>
    </row>
    <row r="45" spans="1:3" ht="15">
      <c r="A45" s="173" t="s">
        <v>338</v>
      </c>
      <c r="B45" s="190" t="s">
        <v>295</v>
      </c>
      <c r="C45" s="173">
        <f>VLOOKUP(GroupVertices[[#This Row],[Vertex]],Vertices[],MATCH("ID",Vertices[[#Headers],[Vertex]:[Add Your Own Columns Here]],0),FALSE)</f>
        <v>120</v>
      </c>
    </row>
    <row r="46" spans="1:3" ht="15">
      <c r="A46" s="173" t="s">
        <v>338</v>
      </c>
      <c r="B46" s="190" t="s">
        <v>298</v>
      </c>
      <c r="C46" s="173">
        <f>VLOOKUP(GroupVertices[[#This Row],[Vertex]],Vertices[],MATCH("ID",Vertices[[#Headers],[Vertex]:[Add Your Own Columns Here]],0),FALSE)</f>
        <v>121</v>
      </c>
    </row>
    <row r="47" spans="1:3" ht="15">
      <c r="A47" s="173" t="s">
        <v>338</v>
      </c>
      <c r="B47" s="190" t="s">
        <v>299</v>
      </c>
      <c r="C47" s="173">
        <f>VLOOKUP(GroupVertices[[#This Row],[Vertex]],Vertices[],MATCH("ID",Vertices[[#Headers],[Vertex]:[Add Your Own Columns Here]],0),FALSE)</f>
        <v>106</v>
      </c>
    </row>
    <row r="48" spans="1:3" ht="15">
      <c r="A48" s="173" t="s">
        <v>338</v>
      </c>
      <c r="B48" s="190" t="s">
        <v>302</v>
      </c>
      <c r="C48" s="173">
        <f>VLOOKUP(GroupVertices[[#This Row],[Vertex]],Vertices[],MATCH("ID",Vertices[[#Headers],[Vertex]:[Add Your Own Columns Here]],0),FALSE)</f>
        <v>107</v>
      </c>
    </row>
    <row r="49" spans="1:3" ht="15">
      <c r="A49" s="173" t="s">
        <v>338</v>
      </c>
      <c r="B49" s="190" t="s">
        <v>304</v>
      </c>
      <c r="C49" s="173">
        <f>VLOOKUP(GroupVertices[[#This Row],[Vertex]],Vertices[],MATCH("ID",Vertices[[#Headers],[Vertex]:[Add Your Own Columns Here]],0),FALSE)</f>
        <v>108</v>
      </c>
    </row>
    <row r="50" spans="1:3" ht="15">
      <c r="A50" s="173" t="s">
        <v>338</v>
      </c>
      <c r="B50" s="190" t="s">
        <v>305</v>
      </c>
      <c r="C50" s="173">
        <f>VLOOKUP(GroupVertices[[#This Row],[Vertex]],Vertices[],MATCH("ID",Vertices[[#Headers],[Vertex]:[Add Your Own Columns Here]],0),FALSE)</f>
        <v>122</v>
      </c>
    </row>
    <row r="51" spans="1:3" ht="15">
      <c r="A51" s="173" t="s">
        <v>338</v>
      </c>
      <c r="B51" s="190" t="s">
        <v>306</v>
      </c>
      <c r="C51" s="173">
        <f>VLOOKUP(GroupVertices[[#This Row],[Vertex]],Vertices[],MATCH("ID",Vertices[[#Headers],[Vertex]:[Add Your Own Columns Here]],0),FALSE)</f>
        <v>123</v>
      </c>
    </row>
    <row r="52" spans="1:3" ht="15">
      <c r="A52" s="173" t="s">
        <v>338</v>
      </c>
      <c r="B52" s="190" t="s">
        <v>309</v>
      </c>
      <c r="C52" s="173">
        <f>VLOOKUP(GroupVertices[[#This Row],[Vertex]],Vertices[],MATCH("ID",Vertices[[#Headers],[Vertex]:[Add Your Own Columns Here]],0),FALSE)</f>
        <v>124</v>
      </c>
    </row>
    <row r="53" spans="1:3" ht="15">
      <c r="A53" s="173" t="s">
        <v>338</v>
      </c>
      <c r="B53" s="190" t="s">
        <v>310</v>
      </c>
      <c r="C53" s="173">
        <f>VLOOKUP(GroupVertices[[#This Row],[Vertex]],Vertices[],MATCH("ID",Vertices[[#Headers],[Vertex]:[Add Your Own Columns Here]],0),FALSE)</f>
        <v>91</v>
      </c>
    </row>
    <row r="54" spans="1:3" ht="15">
      <c r="A54" s="173" t="s">
        <v>338</v>
      </c>
      <c r="B54" s="190" t="s">
        <v>311</v>
      </c>
      <c r="C54" s="173">
        <f>VLOOKUP(GroupVertices[[#This Row],[Vertex]],Vertices[],MATCH("ID",Vertices[[#Headers],[Vertex]:[Add Your Own Columns Here]],0),FALSE)</f>
        <v>109</v>
      </c>
    </row>
    <row r="55" spans="1:3" ht="15">
      <c r="A55" s="173" t="s">
        <v>339</v>
      </c>
      <c r="B55" s="190" t="s">
        <v>175</v>
      </c>
      <c r="C55" s="173">
        <f>VLOOKUP(GroupVertices[[#This Row],[Vertex]],Vertices[],MATCH("ID",Vertices[[#Headers],[Vertex]:[Add Your Own Columns Here]],0),FALSE)</f>
        <v>19</v>
      </c>
    </row>
    <row r="56" spans="1:3" ht="15">
      <c r="A56" s="173" t="s">
        <v>339</v>
      </c>
      <c r="B56" s="190" t="s">
        <v>176</v>
      </c>
      <c r="C56" s="173">
        <f>VLOOKUP(GroupVertices[[#This Row],[Vertex]],Vertices[],MATCH("ID",Vertices[[#Headers],[Vertex]:[Add Your Own Columns Here]],0),FALSE)</f>
        <v>20</v>
      </c>
    </row>
    <row r="57" spans="1:3" ht="15">
      <c r="A57" s="173" t="s">
        <v>339</v>
      </c>
      <c r="B57" s="190" t="s">
        <v>177</v>
      </c>
      <c r="C57" s="173">
        <f>VLOOKUP(GroupVertices[[#This Row],[Vertex]],Vertices[],MATCH("ID",Vertices[[#Headers],[Vertex]:[Add Your Own Columns Here]],0),FALSE)</f>
        <v>21</v>
      </c>
    </row>
    <row r="58" spans="1:3" ht="15">
      <c r="A58" s="173" t="s">
        <v>339</v>
      </c>
      <c r="B58" s="190" t="s">
        <v>178</v>
      </c>
      <c r="C58" s="173">
        <f>VLOOKUP(GroupVertices[[#This Row],[Vertex]],Vertices[],MATCH("ID",Vertices[[#Headers],[Vertex]:[Add Your Own Columns Here]],0),FALSE)</f>
        <v>46</v>
      </c>
    </row>
    <row r="59" spans="1:3" ht="15">
      <c r="A59" s="173" t="s">
        <v>339</v>
      </c>
      <c r="B59" s="190" t="s">
        <v>183</v>
      </c>
      <c r="C59" s="173">
        <f>VLOOKUP(GroupVertices[[#This Row],[Vertex]],Vertices[],MATCH("ID",Vertices[[#Headers],[Vertex]:[Add Your Own Columns Here]],0),FALSE)</f>
        <v>31</v>
      </c>
    </row>
    <row r="60" spans="1:3" ht="15">
      <c r="A60" s="173" t="s">
        <v>339</v>
      </c>
      <c r="B60" s="190" t="s">
        <v>184</v>
      </c>
      <c r="C60" s="173">
        <f>VLOOKUP(GroupVertices[[#This Row],[Vertex]],Vertices[],MATCH("ID",Vertices[[#Headers],[Vertex]:[Add Your Own Columns Here]],0),FALSE)</f>
        <v>22</v>
      </c>
    </row>
    <row r="61" spans="1:3" ht="15">
      <c r="A61" s="173" t="s">
        <v>339</v>
      </c>
      <c r="B61" s="190" t="s">
        <v>185</v>
      </c>
      <c r="C61" s="173">
        <f>VLOOKUP(GroupVertices[[#This Row],[Vertex]],Vertices[],MATCH("ID",Vertices[[#Headers],[Vertex]:[Add Your Own Columns Here]],0),FALSE)</f>
        <v>32</v>
      </c>
    </row>
    <row r="62" spans="1:3" ht="15">
      <c r="A62" s="173" t="s">
        <v>339</v>
      </c>
      <c r="B62" s="190" t="s">
        <v>193</v>
      </c>
      <c r="C62" s="173">
        <f>VLOOKUP(GroupVertices[[#This Row],[Vertex]],Vertices[],MATCH("ID",Vertices[[#Headers],[Vertex]:[Add Your Own Columns Here]],0),FALSE)</f>
        <v>47</v>
      </c>
    </row>
    <row r="63" spans="1:3" ht="15">
      <c r="A63" s="173" t="s">
        <v>339</v>
      </c>
      <c r="B63" s="190" t="s">
        <v>195</v>
      </c>
      <c r="C63" s="173">
        <f>VLOOKUP(GroupVertices[[#This Row],[Vertex]],Vertices[],MATCH("ID",Vertices[[#Headers],[Vertex]:[Add Your Own Columns Here]],0),FALSE)</f>
        <v>33</v>
      </c>
    </row>
    <row r="64" spans="1:3" ht="15">
      <c r="A64" s="173" t="s">
        <v>339</v>
      </c>
      <c r="B64" s="190" t="s">
        <v>196</v>
      </c>
      <c r="C64" s="173">
        <f>VLOOKUP(GroupVertices[[#This Row],[Vertex]],Vertices[],MATCH("ID",Vertices[[#Headers],[Vertex]:[Add Your Own Columns Here]],0),FALSE)</f>
        <v>34</v>
      </c>
    </row>
    <row r="65" spans="1:3" ht="15">
      <c r="A65" s="173" t="s">
        <v>339</v>
      </c>
      <c r="B65" s="190" t="s">
        <v>198</v>
      </c>
      <c r="C65" s="173">
        <f>VLOOKUP(GroupVertices[[#This Row],[Vertex]],Vertices[],MATCH("ID",Vertices[[#Headers],[Vertex]:[Add Your Own Columns Here]],0),FALSE)</f>
        <v>23</v>
      </c>
    </row>
    <row r="66" spans="1:3" ht="15">
      <c r="A66" s="173" t="s">
        <v>339</v>
      </c>
      <c r="B66" s="190" t="s">
        <v>199</v>
      </c>
      <c r="C66" s="173">
        <f>VLOOKUP(GroupVertices[[#This Row],[Vertex]],Vertices[],MATCH("ID",Vertices[[#Headers],[Vertex]:[Add Your Own Columns Here]],0),FALSE)</f>
        <v>24</v>
      </c>
    </row>
    <row r="67" spans="1:3" ht="15">
      <c r="A67" s="173" t="s">
        <v>339</v>
      </c>
      <c r="B67" s="190" t="s">
        <v>200</v>
      </c>
      <c r="C67" s="173">
        <f>VLOOKUP(GroupVertices[[#This Row],[Vertex]],Vertices[],MATCH("ID",Vertices[[#Headers],[Vertex]:[Add Your Own Columns Here]],0),FALSE)</f>
        <v>48</v>
      </c>
    </row>
    <row r="68" spans="1:3" ht="15">
      <c r="A68" s="173" t="s">
        <v>339</v>
      </c>
      <c r="B68" s="190" t="s">
        <v>202</v>
      </c>
      <c r="C68" s="173">
        <f>VLOOKUP(GroupVertices[[#This Row],[Vertex]],Vertices[],MATCH("ID",Vertices[[#Headers],[Vertex]:[Add Your Own Columns Here]],0),FALSE)</f>
        <v>35</v>
      </c>
    </row>
    <row r="69" spans="1:3" ht="15">
      <c r="A69" s="173" t="s">
        <v>339</v>
      </c>
      <c r="B69" s="190" t="s">
        <v>203</v>
      </c>
      <c r="C69" s="173">
        <f>VLOOKUP(GroupVertices[[#This Row],[Vertex]],Vertices[],MATCH("ID",Vertices[[#Headers],[Vertex]:[Add Your Own Columns Here]],0),FALSE)</f>
        <v>49</v>
      </c>
    </row>
    <row r="70" spans="1:3" ht="15">
      <c r="A70" s="173" t="s">
        <v>339</v>
      </c>
      <c r="B70" s="190" t="s">
        <v>209</v>
      </c>
      <c r="C70" s="173">
        <f>VLOOKUP(GroupVertices[[#This Row],[Vertex]],Vertices[],MATCH("ID",Vertices[[#Headers],[Vertex]:[Add Your Own Columns Here]],0),FALSE)</f>
        <v>25</v>
      </c>
    </row>
    <row r="71" spans="1:3" ht="15">
      <c r="A71" s="173" t="s">
        <v>339</v>
      </c>
      <c r="B71" s="190" t="s">
        <v>210</v>
      </c>
      <c r="C71" s="173">
        <f>VLOOKUP(GroupVertices[[#This Row],[Vertex]],Vertices[],MATCH("ID",Vertices[[#Headers],[Vertex]:[Add Your Own Columns Here]],0),FALSE)</f>
        <v>50</v>
      </c>
    </row>
    <row r="72" spans="1:3" ht="15">
      <c r="A72" s="173" t="s">
        <v>339</v>
      </c>
      <c r="B72" s="190" t="s">
        <v>212</v>
      </c>
      <c r="C72" s="173">
        <f>VLOOKUP(GroupVertices[[#This Row],[Vertex]],Vertices[],MATCH("ID",Vertices[[#Headers],[Vertex]:[Add Your Own Columns Here]],0),FALSE)</f>
        <v>36</v>
      </c>
    </row>
    <row r="73" spans="1:3" ht="15">
      <c r="A73" s="173" t="s">
        <v>339</v>
      </c>
      <c r="B73" s="190" t="s">
        <v>213</v>
      </c>
      <c r="C73" s="173">
        <f>VLOOKUP(GroupVertices[[#This Row],[Vertex]],Vertices[],MATCH("ID",Vertices[[#Headers],[Vertex]:[Add Your Own Columns Here]],0),FALSE)</f>
        <v>51</v>
      </c>
    </row>
    <row r="74" spans="1:3" ht="15">
      <c r="A74" s="173" t="s">
        <v>339</v>
      </c>
      <c r="B74" s="190" t="s">
        <v>217</v>
      </c>
      <c r="C74" s="173">
        <f>VLOOKUP(GroupVertices[[#This Row],[Vertex]],Vertices[],MATCH("ID",Vertices[[#Headers],[Vertex]:[Add Your Own Columns Here]],0),FALSE)</f>
        <v>52</v>
      </c>
    </row>
    <row r="75" spans="1:3" ht="15">
      <c r="A75" s="173" t="s">
        <v>339</v>
      </c>
      <c r="B75" s="190" t="s">
        <v>220</v>
      </c>
      <c r="C75" s="173">
        <f>VLOOKUP(GroupVertices[[#This Row],[Vertex]],Vertices[],MATCH("ID",Vertices[[#Headers],[Vertex]:[Add Your Own Columns Here]],0),FALSE)</f>
        <v>53</v>
      </c>
    </row>
    <row r="76" spans="1:3" ht="15">
      <c r="A76" s="173" t="s">
        <v>339</v>
      </c>
      <c r="B76" s="190" t="s">
        <v>227</v>
      </c>
      <c r="C76" s="173">
        <f>VLOOKUP(GroupVertices[[#This Row],[Vertex]],Vertices[],MATCH("ID",Vertices[[#Headers],[Vertex]:[Add Your Own Columns Here]],0),FALSE)</f>
        <v>37</v>
      </c>
    </row>
    <row r="77" spans="1:3" ht="15">
      <c r="A77" s="173" t="s">
        <v>339</v>
      </c>
      <c r="B77" s="190" t="s">
        <v>229</v>
      </c>
      <c r="C77" s="173">
        <f>VLOOKUP(GroupVertices[[#This Row],[Vertex]],Vertices[],MATCH("ID",Vertices[[#Headers],[Vertex]:[Add Your Own Columns Here]],0),FALSE)</f>
        <v>38</v>
      </c>
    </row>
    <row r="78" spans="1:3" ht="15">
      <c r="A78" s="173" t="s">
        <v>339</v>
      </c>
      <c r="B78" s="190" t="s">
        <v>230</v>
      </c>
      <c r="C78" s="173">
        <f>VLOOKUP(GroupVertices[[#This Row],[Vertex]],Vertices[],MATCH("ID",Vertices[[#Headers],[Vertex]:[Add Your Own Columns Here]],0),FALSE)</f>
        <v>54</v>
      </c>
    </row>
    <row r="79" spans="1:3" ht="15">
      <c r="A79" s="173" t="s">
        <v>339</v>
      </c>
      <c r="B79" s="190" t="s">
        <v>231</v>
      </c>
      <c r="C79" s="173">
        <f>VLOOKUP(GroupVertices[[#This Row],[Vertex]],Vertices[],MATCH("ID",Vertices[[#Headers],[Vertex]:[Add Your Own Columns Here]],0),FALSE)</f>
        <v>55</v>
      </c>
    </row>
    <row r="80" spans="1:3" ht="15">
      <c r="A80" s="173" t="s">
        <v>339</v>
      </c>
      <c r="B80" s="190" t="s">
        <v>233</v>
      </c>
      <c r="C80" s="173">
        <f>VLOOKUP(GroupVertices[[#This Row],[Vertex]],Vertices[],MATCH("ID",Vertices[[#Headers],[Vertex]:[Add Your Own Columns Here]],0),FALSE)</f>
        <v>56</v>
      </c>
    </row>
    <row r="81" spans="1:3" ht="15">
      <c r="A81" s="173" t="s">
        <v>339</v>
      </c>
      <c r="B81" s="190" t="s">
        <v>236</v>
      </c>
      <c r="C81" s="173">
        <f>VLOOKUP(GroupVertices[[#This Row],[Vertex]],Vertices[],MATCH("ID",Vertices[[#Headers],[Vertex]:[Add Your Own Columns Here]],0),FALSE)</f>
        <v>39</v>
      </c>
    </row>
    <row r="82" spans="1:3" ht="15">
      <c r="A82" s="173" t="s">
        <v>339</v>
      </c>
      <c r="B82" s="190" t="s">
        <v>240</v>
      </c>
      <c r="C82" s="173">
        <f>VLOOKUP(GroupVertices[[#This Row],[Vertex]],Vertices[],MATCH("ID",Vertices[[#Headers],[Vertex]:[Add Your Own Columns Here]],0),FALSE)</f>
        <v>26</v>
      </c>
    </row>
    <row r="83" spans="1:3" ht="15">
      <c r="A83" s="173" t="s">
        <v>339</v>
      </c>
      <c r="B83" s="190" t="s">
        <v>241</v>
      </c>
      <c r="C83" s="173">
        <f>VLOOKUP(GroupVertices[[#This Row],[Vertex]],Vertices[],MATCH("ID",Vertices[[#Headers],[Vertex]:[Add Your Own Columns Here]],0),FALSE)</f>
        <v>27</v>
      </c>
    </row>
    <row r="84" spans="1:3" ht="15">
      <c r="A84" s="173" t="s">
        <v>339</v>
      </c>
      <c r="B84" s="190" t="s">
        <v>242</v>
      </c>
      <c r="C84" s="173">
        <f>VLOOKUP(GroupVertices[[#This Row],[Vertex]],Vertices[],MATCH("ID",Vertices[[#Headers],[Vertex]:[Add Your Own Columns Here]],0),FALSE)</f>
        <v>40</v>
      </c>
    </row>
    <row r="85" spans="1:3" ht="15">
      <c r="A85" s="173" t="s">
        <v>339</v>
      </c>
      <c r="B85" s="190" t="s">
        <v>245</v>
      </c>
      <c r="C85" s="173">
        <f>VLOOKUP(GroupVertices[[#This Row],[Vertex]],Vertices[],MATCH("ID",Vertices[[#Headers],[Vertex]:[Add Your Own Columns Here]],0),FALSE)</f>
        <v>41</v>
      </c>
    </row>
    <row r="86" spans="1:3" ht="15">
      <c r="A86" s="173" t="s">
        <v>339</v>
      </c>
      <c r="B86" s="190" t="s">
        <v>246</v>
      </c>
      <c r="C86" s="173">
        <f>VLOOKUP(GroupVertices[[#This Row],[Vertex]],Vertices[],MATCH("ID",Vertices[[#Headers],[Vertex]:[Add Your Own Columns Here]],0),FALSE)</f>
        <v>28</v>
      </c>
    </row>
    <row r="87" spans="1:3" ht="15">
      <c r="A87" s="173" t="s">
        <v>339</v>
      </c>
      <c r="B87" s="190" t="s">
        <v>249</v>
      </c>
      <c r="C87" s="173">
        <f>VLOOKUP(GroupVertices[[#This Row],[Vertex]],Vertices[],MATCH("ID",Vertices[[#Headers],[Vertex]:[Add Your Own Columns Here]],0),FALSE)</f>
        <v>42</v>
      </c>
    </row>
    <row r="88" spans="1:3" ht="15">
      <c r="A88" s="173" t="s">
        <v>339</v>
      </c>
      <c r="B88" s="190" t="s">
        <v>250</v>
      </c>
      <c r="C88" s="173">
        <f>VLOOKUP(GroupVertices[[#This Row],[Vertex]],Vertices[],MATCH("ID",Vertices[[#Headers],[Vertex]:[Add Your Own Columns Here]],0),FALSE)</f>
        <v>57</v>
      </c>
    </row>
    <row r="89" spans="1:3" ht="15">
      <c r="A89" s="173" t="s">
        <v>339</v>
      </c>
      <c r="B89" s="190" t="s">
        <v>251</v>
      </c>
      <c r="C89" s="173">
        <f>VLOOKUP(GroupVertices[[#This Row],[Vertex]],Vertices[],MATCH("ID",Vertices[[#Headers],[Vertex]:[Add Your Own Columns Here]],0),FALSE)</f>
        <v>58</v>
      </c>
    </row>
    <row r="90" spans="1:3" ht="15">
      <c r="A90" s="173" t="s">
        <v>339</v>
      </c>
      <c r="B90" s="190" t="s">
        <v>252</v>
      </c>
      <c r="C90" s="173">
        <f>VLOOKUP(GroupVertices[[#This Row],[Vertex]],Vertices[],MATCH("ID",Vertices[[#Headers],[Vertex]:[Add Your Own Columns Here]],0),FALSE)</f>
        <v>29</v>
      </c>
    </row>
    <row r="91" spans="1:3" ht="15">
      <c r="A91" s="173" t="s">
        <v>339</v>
      </c>
      <c r="B91" s="190" t="s">
        <v>255</v>
      </c>
      <c r="C91" s="173">
        <f>VLOOKUP(GroupVertices[[#This Row],[Vertex]],Vertices[],MATCH("ID",Vertices[[#Headers],[Vertex]:[Add Your Own Columns Here]],0),FALSE)</f>
        <v>59</v>
      </c>
    </row>
    <row r="92" spans="1:3" ht="15">
      <c r="A92" s="173" t="s">
        <v>339</v>
      </c>
      <c r="B92" s="190" t="s">
        <v>256</v>
      </c>
      <c r="C92" s="173">
        <f>VLOOKUP(GroupVertices[[#This Row],[Vertex]],Vertices[],MATCH("ID",Vertices[[#Headers],[Vertex]:[Add Your Own Columns Here]],0),FALSE)</f>
        <v>60</v>
      </c>
    </row>
    <row r="93" spans="1:3" ht="15">
      <c r="A93" s="173" t="s">
        <v>339</v>
      </c>
      <c r="B93" s="190" t="s">
        <v>257</v>
      </c>
      <c r="C93" s="173">
        <f>VLOOKUP(GroupVertices[[#This Row],[Vertex]],Vertices[],MATCH("ID",Vertices[[#Headers],[Vertex]:[Add Your Own Columns Here]],0),FALSE)</f>
        <v>61</v>
      </c>
    </row>
    <row r="94" spans="1:3" ht="15">
      <c r="A94" s="173" t="s">
        <v>339</v>
      </c>
      <c r="B94" s="190" t="s">
        <v>261</v>
      </c>
      <c r="C94" s="173">
        <f>VLOOKUP(GroupVertices[[#This Row],[Vertex]],Vertices[],MATCH("ID",Vertices[[#Headers],[Vertex]:[Add Your Own Columns Here]],0),FALSE)</f>
        <v>62</v>
      </c>
    </row>
    <row r="95" spans="1:3" ht="15">
      <c r="A95" s="173" t="s">
        <v>339</v>
      </c>
      <c r="B95" s="190" t="s">
        <v>263</v>
      </c>
      <c r="C95" s="173">
        <f>VLOOKUP(GroupVertices[[#This Row],[Vertex]],Vertices[],MATCH("ID",Vertices[[#Headers],[Vertex]:[Add Your Own Columns Here]],0),FALSE)</f>
        <v>63</v>
      </c>
    </row>
    <row r="96" spans="1:3" ht="15">
      <c r="A96" s="173" t="s">
        <v>339</v>
      </c>
      <c r="B96" s="190" t="s">
        <v>265</v>
      </c>
      <c r="C96" s="173">
        <f>VLOOKUP(GroupVertices[[#This Row],[Vertex]],Vertices[],MATCH("ID",Vertices[[#Headers],[Vertex]:[Add Your Own Columns Here]],0),FALSE)</f>
        <v>43</v>
      </c>
    </row>
    <row r="97" spans="1:3" ht="15">
      <c r="A97" s="173" t="s">
        <v>339</v>
      </c>
      <c r="B97" s="190" t="s">
        <v>266</v>
      </c>
      <c r="C97" s="173">
        <f>VLOOKUP(GroupVertices[[#This Row],[Vertex]],Vertices[],MATCH("ID",Vertices[[#Headers],[Vertex]:[Add Your Own Columns Here]],0),FALSE)</f>
        <v>64</v>
      </c>
    </row>
    <row r="98" spans="1:3" ht="15">
      <c r="A98" s="173" t="s">
        <v>339</v>
      </c>
      <c r="B98" s="190" t="s">
        <v>269</v>
      </c>
      <c r="C98" s="173">
        <f>VLOOKUP(GroupVertices[[#This Row],[Vertex]],Vertices[],MATCH("ID",Vertices[[#Headers],[Vertex]:[Add Your Own Columns Here]],0),FALSE)</f>
        <v>65</v>
      </c>
    </row>
    <row r="99" spans="1:3" ht="15">
      <c r="A99" s="173" t="s">
        <v>339</v>
      </c>
      <c r="B99" s="190" t="s">
        <v>271</v>
      </c>
      <c r="C99" s="173">
        <f>VLOOKUP(GroupVertices[[#This Row],[Vertex]],Vertices[],MATCH("ID",Vertices[[#Headers],[Vertex]:[Add Your Own Columns Here]],0),FALSE)</f>
        <v>44</v>
      </c>
    </row>
    <row r="100" spans="1:3" ht="15">
      <c r="A100" s="173" t="s">
        <v>339</v>
      </c>
      <c r="B100" s="190" t="s">
        <v>275</v>
      </c>
      <c r="C100" s="173">
        <f>VLOOKUP(GroupVertices[[#This Row],[Vertex]],Vertices[],MATCH("ID",Vertices[[#Headers],[Vertex]:[Add Your Own Columns Here]],0),FALSE)</f>
        <v>45</v>
      </c>
    </row>
    <row r="101" spans="1:3" ht="15">
      <c r="A101" s="173" t="s">
        <v>339</v>
      </c>
      <c r="B101" s="190" t="s">
        <v>278</v>
      </c>
      <c r="C101" s="173">
        <f>VLOOKUP(GroupVertices[[#This Row],[Vertex]],Vertices[],MATCH("ID",Vertices[[#Headers],[Vertex]:[Add Your Own Columns Here]],0),FALSE)</f>
        <v>66</v>
      </c>
    </row>
    <row r="102" spans="1:3" ht="15">
      <c r="A102" s="173" t="s">
        <v>339</v>
      </c>
      <c r="B102" s="190" t="s">
        <v>279</v>
      </c>
      <c r="C102" s="173">
        <f>VLOOKUP(GroupVertices[[#This Row],[Vertex]],Vertices[],MATCH("ID",Vertices[[#Headers],[Vertex]:[Add Your Own Columns Here]],0),FALSE)</f>
        <v>67</v>
      </c>
    </row>
    <row r="103" spans="1:3" ht="15">
      <c r="A103" s="173" t="s">
        <v>339</v>
      </c>
      <c r="B103" s="190" t="s">
        <v>288</v>
      </c>
      <c r="C103" s="173">
        <f>VLOOKUP(GroupVertices[[#This Row],[Vertex]],Vertices[],MATCH("ID",Vertices[[#Headers],[Vertex]:[Add Your Own Columns Here]],0),FALSE)</f>
        <v>68</v>
      </c>
    </row>
    <row r="104" spans="1:3" ht="15">
      <c r="A104" s="173" t="s">
        <v>339</v>
      </c>
      <c r="B104" s="190" t="s">
        <v>294</v>
      </c>
      <c r="C104" s="173">
        <f>VLOOKUP(GroupVertices[[#This Row],[Vertex]],Vertices[],MATCH("ID",Vertices[[#Headers],[Vertex]:[Add Your Own Columns Here]],0),FALSE)</f>
        <v>30</v>
      </c>
    </row>
    <row r="105" spans="1:3" ht="15">
      <c r="A105" s="173" t="s">
        <v>339</v>
      </c>
      <c r="B105" s="190" t="s">
        <v>297</v>
      </c>
      <c r="C105" s="173">
        <f>VLOOKUP(GroupVertices[[#This Row],[Vertex]],Vertices[],MATCH("ID",Vertices[[#Headers],[Vertex]:[Add Your Own Columns Here]],0),FALSE)</f>
        <v>69</v>
      </c>
    </row>
    <row r="106" spans="1:3" ht="15">
      <c r="A106" s="173" t="s">
        <v>339</v>
      </c>
      <c r="B106" s="190" t="s">
        <v>300</v>
      </c>
      <c r="C106" s="173">
        <f>VLOOKUP(GroupVertices[[#This Row],[Vertex]],Vertices[],MATCH("ID",Vertices[[#Headers],[Vertex]:[Add Your Own Columns Here]],0),FALSE)</f>
        <v>70</v>
      </c>
    </row>
    <row r="107" spans="1:3" ht="15">
      <c r="A107" s="173" t="s">
        <v>339</v>
      </c>
      <c r="B107" s="190" t="s">
        <v>308</v>
      </c>
      <c r="C107" s="173">
        <f>VLOOKUP(GroupVertices[[#This Row],[Vertex]],Vertices[],MATCH("ID",Vertices[[#Headers],[Vertex]:[Add Your Own Columns Here]],0),FALSE)</f>
        <v>71</v>
      </c>
    </row>
    <row r="108" spans="1:3" ht="15">
      <c r="A108" s="173" t="s">
        <v>340</v>
      </c>
      <c r="B108" s="190" t="s">
        <v>186</v>
      </c>
      <c r="C108" s="173">
        <f>VLOOKUP(GroupVertices[[#This Row],[Vertex]],Vertices[],MATCH("ID",Vertices[[#Headers],[Vertex]:[Add Your Own Columns Here]],0),FALSE)</f>
        <v>125</v>
      </c>
    </row>
    <row r="109" spans="1:3" ht="15">
      <c r="A109" s="173" t="s">
        <v>340</v>
      </c>
      <c r="B109" s="190" t="s">
        <v>188</v>
      </c>
      <c r="C109" s="173">
        <f>VLOOKUP(GroupVertices[[#This Row],[Vertex]],Vertices[],MATCH("ID",Vertices[[#Headers],[Vertex]:[Add Your Own Columns Here]],0),FALSE)</f>
        <v>126</v>
      </c>
    </row>
    <row r="110" spans="1:3" ht="15">
      <c r="A110" s="173" t="s">
        <v>340</v>
      </c>
      <c r="B110" s="190" t="s">
        <v>205</v>
      </c>
      <c r="C110" s="173">
        <f>VLOOKUP(GroupVertices[[#This Row],[Vertex]],Vertices[],MATCH("ID",Vertices[[#Headers],[Vertex]:[Add Your Own Columns Here]],0),FALSE)</f>
        <v>127</v>
      </c>
    </row>
    <row r="111" spans="1:3" ht="15">
      <c r="A111" s="173" t="s">
        <v>340</v>
      </c>
      <c r="B111" s="190" t="s">
        <v>221</v>
      </c>
      <c r="C111" s="173">
        <f>VLOOKUP(GroupVertices[[#This Row],[Vertex]],Vertices[],MATCH("ID",Vertices[[#Headers],[Vertex]:[Add Your Own Columns Here]],0),FALSE)</f>
        <v>128</v>
      </c>
    </row>
    <row r="112" spans="1:3" ht="15">
      <c r="A112" s="173" t="s">
        <v>340</v>
      </c>
      <c r="B112" s="190" t="s">
        <v>223</v>
      </c>
      <c r="C112" s="173">
        <f>VLOOKUP(GroupVertices[[#This Row],[Vertex]],Vertices[],MATCH("ID",Vertices[[#Headers],[Vertex]:[Add Your Own Columns Here]],0),FALSE)</f>
        <v>129</v>
      </c>
    </row>
    <row r="113" spans="1:3" ht="15">
      <c r="A113" s="173" t="s">
        <v>340</v>
      </c>
      <c r="B113" s="190" t="s">
        <v>224</v>
      </c>
      <c r="C113" s="173">
        <f>VLOOKUP(GroupVertices[[#This Row],[Vertex]],Vertices[],MATCH("ID",Vertices[[#Headers],[Vertex]:[Add Your Own Columns Here]],0),FALSE)</f>
        <v>130</v>
      </c>
    </row>
    <row r="114" spans="1:3" ht="15">
      <c r="A114" s="173" t="s">
        <v>340</v>
      </c>
      <c r="B114" s="190" t="s">
        <v>225</v>
      </c>
      <c r="C114" s="173">
        <f>VLOOKUP(GroupVertices[[#This Row],[Vertex]],Vertices[],MATCH("ID",Vertices[[#Headers],[Vertex]:[Add Your Own Columns Here]],0),FALSE)</f>
        <v>131</v>
      </c>
    </row>
    <row r="115" spans="1:3" ht="15">
      <c r="A115" s="173" t="s">
        <v>340</v>
      </c>
      <c r="B115" s="190" t="s">
        <v>272</v>
      </c>
      <c r="C115" s="173">
        <f>VLOOKUP(GroupVertices[[#This Row],[Vertex]],Vertices[],MATCH("ID",Vertices[[#Headers],[Vertex]:[Add Your Own Columns Here]],0),FALSE)</f>
        <v>132</v>
      </c>
    </row>
    <row r="116" spans="1:3" ht="15">
      <c r="A116" s="173" t="s">
        <v>340</v>
      </c>
      <c r="B116" s="190" t="s">
        <v>273</v>
      </c>
      <c r="C116" s="173">
        <f>VLOOKUP(GroupVertices[[#This Row],[Vertex]],Vertices[],MATCH("ID",Vertices[[#Headers],[Vertex]:[Add Your Own Columns Here]],0),FALSE)</f>
        <v>133</v>
      </c>
    </row>
    <row r="117" spans="1:3" ht="15">
      <c r="A117" s="173" t="s">
        <v>340</v>
      </c>
      <c r="B117" s="190" t="s">
        <v>280</v>
      </c>
      <c r="C117" s="173">
        <f>VLOOKUP(GroupVertices[[#This Row],[Vertex]],Vertices[],MATCH("ID",Vertices[[#Headers],[Vertex]:[Add Your Own Columns Here]],0),FALSE)</f>
        <v>134</v>
      </c>
    </row>
    <row r="118" spans="1:3" ht="15">
      <c r="A118" s="173" t="s">
        <v>340</v>
      </c>
      <c r="B118" s="190" t="s">
        <v>289</v>
      </c>
      <c r="C118" s="173">
        <f>VLOOKUP(GroupVertices[[#This Row],[Vertex]],Vertices[],MATCH("ID",Vertices[[#Headers],[Vertex]:[Add Your Own Columns Here]],0),FALSE)</f>
        <v>135</v>
      </c>
    </row>
    <row r="119" spans="1:3" ht="15">
      <c r="A119" s="173" t="s">
        <v>340</v>
      </c>
      <c r="B119" s="190" t="s">
        <v>290</v>
      </c>
      <c r="C119" s="173">
        <f>VLOOKUP(GroupVertices[[#This Row],[Vertex]],Vertices[],MATCH("ID",Vertices[[#Headers],[Vertex]:[Add Your Own Columns Here]],0),FALSE)</f>
        <v>136</v>
      </c>
    </row>
    <row r="120" spans="1:3" ht="15">
      <c r="A120" s="173" t="s">
        <v>340</v>
      </c>
      <c r="B120" s="190" t="s">
        <v>291</v>
      </c>
      <c r="C120" s="173">
        <f>VLOOKUP(GroupVertices[[#This Row],[Vertex]],Vertices[],MATCH("ID",Vertices[[#Headers],[Vertex]:[Add Your Own Columns Here]],0),FALSE)</f>
        <v>137</v>
      </c>
    </row>
    <row r="121" spans="1:3" ht="15">
      <c r="A121" s="173" t="s">
        <v>340</v>
      </c>
      <c r="B121" s="190" t="s">
        <v>296</v>
      </c>
      <c r="C121" s="173">
        <f>VLOOKUP(GroupVertices[[#This Row],[Vertex]],Vertices[],MATCH("ID",Vertices[[#Headers],[Vertex]:[Add Your Own Columns Here]],0),FALSE)</f>
        <v>138</v>
      </c>
    </row>
    <row r="122" spans="1:3" ht="15">
      <c r="A122" s="173" t="s">
        <v>340</v>
      </c>
      <c r="B122" s="190" t="s">
        <v>303</v>
      </c>
      <c r="C122" s="173">
        <f>VLOOKUP(GroupVertices[[#This Row],[Vertex]],Vertices[],MATCH("ID",Vertices[[#Headers],[Vertex]:[Add Your Own Columns Here]],0),FALSE)</f>
        <v>139</v>
      </c>
    </row>
    <row r="123" spans="1:3" ht="15">
      <c r="A123" s="173" t="s">
        <v>340</v>
      </c>
      <c r="B123" s="190" t="s">
        <v>307</v>
      </c>
      <c r="C123" s="173">
        <f>VLOOKUP(GroupVertices[[#This Row],[Vertex]],Vertices[],MATCH("ID",Vertices[[#Headers],[Vertex]:[Add Your Own Columns Here]],0),FALSE)</f>
        <v>140</v>
      </c>
    </row>
    <row r="124" spans="1:3" ht="15">
      <c r="A124" s="173" t="s">
        <v>340</v>
      </c>
      <c r="B124" s="190" t="s">
        <v>312</v>
      </c>
      <c r="C124" s="173">
        <f>VLOOKUP(GroupVertices[[#This Row],[Vertex]],Vertices[],MATCH("ID",Vertices[[#Headers],[Vertex]:[Add Your Own Columns Here]],0),FALSE)</f>
        <v>141</v>
      </c>
    </row>
    <row r="125" spans="1:3" ht="15">
      <c r="A125" s="173" t="s">
        <v>340</v>
      </c>
      <c r="B125" s="190" t="s">
        <v>313</v>
      </c>
      <c r="C125" s="173">
        <f>VLOOKUP(GroupVertices[[#This Row],[Vertex]],Vertices[],MATCH("ID",Vertices[[#Headers],[Vertex]:[Add Your Own Columns Here]],0),FALSE)</f>
        <v>142</v>
      </c>
    </row>
    <row r="126" spans="1:3" ht="15">
      <c r="A126" s="173" t="s">
        <v>344</v>
      </c>
      <c r="B126" s="190" t="s">
        <v>174</v>
      </c>
      <c r="C126" s="173">
        <f>VLOOKUP(GroupVertices[[#This Row],[Vertex]],Vertices[],MATCH("ID",Vertices[[#Headers],[Vertex]:[Add Your Own Columns Here]],0),FALSE)</f>
        <v>10</v>
      </c>
    </row>
    <row r="127" spans="1:3" ht="15">
      <c r="A127" s="173" t="s">
        <v>344</v>
      </c>
      <c r="B127" s="190" t="s">
        <v>181</v>
      </c>
      <c r="C127" s="173">
        <f>VLOOKUP(GroupVertices[[#This Row],[Vertex]],Vertices[],MATCH("ID",Vertices[[#Headers],[Vertex]:[Add Your Own Columns Here]],0),FALSE)</f>
        <v>4</v>
      </c>
    </row>
    <row r="128" spans="1:3" ht="15">
      <c r="A128" s="173" t="s">
        <v>344</v>
      </c>
      <c r="B128" s="190" t="s">
        <v>189</v>
      </c>
      <c r="C128" s="173">
        <f>VLOOKUP(GroupVertices[[#This Row],[Vertex]],Vertices[],MATCH("ID",Vertices[[#Headers],[Vertex]:[Add Your Own Columns Here]],0),FALSE)</f>
        <v>6</v>
      </c>
    </row>
    <row r="129" spans="1:3" ht="15">
      <c r="A129" s="173" t="s">
        <v>344</v>
      </c>
      <c r="B129" s="190" t="s">
        <v>191</v>
      </c>
      <c r="C129" s="173">
        <f>VLOOKUP(GroupVertices[[#This Row],[Vertex]],Vertices[],MATCH("ID",Vertices[[#Headers],[Vertex]:[Add Your Own Columns Here]],0),FALSE)</f>
        <v>12</v>
      </c>
    </row>
    <row r="130" spans="1:3" ht="15">
      <c r="A130" s="173" t="s">
        <v>344</v>
      </c>
      <c r="B130" s="190" t="s">
        <v>192</v>
      </c>
      <c r="C130" s="173">
        <f>VLOOKUP(GroupVertices[[#This Row],[Vertex]],Vertices[],MATCH("ID",Vertices[[#Headers],[Vertex]:[Add Your Own Columns Here]],0),FALSE)</f>
        <v>11</v>
      </c>
    </row>
    <row r="131" spans="1:3" ht="15">
      <c r="A131" s="173" t="s">
        <v>344</v>
      </c>
      <c r="B131" s="190" t="s">
        <v>194</v>
      </c>
      <c r="C131" s="173">
        <f>VLOOKUP(GroupVertices[[#This Row],[Vertex]],Vertices[],MATCH("ID",Vertices[[#Headers],[Vertex]:[Add Your Own Columns Here]],0),FALSE)</f>
        <v>7</v>
      </c>
    </row>
    <row r="132" spans="1:3" ht="15">
      <c r="A132" s="173" t="s">
        <v>344</v>
      </c>
      <c r="B132" s="190" t="s">
        <v>197</v>
      </c>
      <c r="C132" s="173">
        <f>VLOOKUP(GroupVertices[[#This Row],[Vertex]],Vertices[],MATCH("ID",Vertices[[#Headers],[Vertex]:[Add Your Own Columns Here]],0),FALSE)</f>
        <v>13</v>
      </c>
    </row>
    <row r="133" spans="1:3" ht="15">
      <c r="A133" s="173" t="s">
        <v>344</v>
      </c>
      <c r="B133" s="190" t="s">
        <v>206</v>
      </c>
      <c r="C133" s="173">
        <f>VLOOKUP(GroupVertices[[#This Row],[Vertex]],Vertices[],MATCH("ID",Vertices[[#Headers],[Vertex]:[Add Your Own Columns Here]],0),FALSE)</f>
        <v>14</v>
      </c>
    </row>
    <row r="134" spans="1:3" ht="15">
      <c r="A134" s="173" t="s">
        <v>344</v>
      </c>
      <c r="B134" s="190" t="s">
        <v>222</v>
      </c>
      <c r="C134" s="173">
        <f>VLOOKUP(GroupVertices[[#This Row],[Vertex]],Vertices[],MATCH("ID",Vertices[[#Headers],[Vertex]:[Add Your Own Columns Here]],0),FALSE)</f>
        <v>5</v>
      </c>
    </row>
    <row r="135" spans="1:3" ht="15">
      <c r="A135" s="173" t="s">
        <v>344</v>
      </c>
      <c r="B135" s="190" t="s">
        <v>235</v>
      </c>
      <c r="C135" s="173">
        <f>VLOOKUP(GroupVertices[[#This Row],[Vertex]],Vertices[],MATCH("ID",Vertices[[#Headers],[Vertex]:[Add Your Own Columns Here]],0),FALSE)</f>
        <v>15</v>
      </c>
    </row>
    <row r="136" spans="1:3" ht="15">
      <c r="A136" s="173" t="s">
        <v>344</v>
      </c>
      <c r="B136" s="190" t="s">
        <v>237</v>
      </c>
      <c r="C136" s="173">
        <f>VLOOKUP(GroupVertices[[#This Row],[Vertex]],Vertices[],MATCH("ID",Vertices[[#Headers],[Vertex]:[Add Your Own Columns Here]],0),FALSE)</f>
        <v>3</v>
      </c>
    </row>
    <row r="137" spans="1:3" ht="15">
      <c r="A137" s="173" t="s">
        <v>344</v>
      </c>
      <c r="B137" s="190" t="s">
        <v>238</v>
      </c>
      <c r="C137" s="173">
        <f>VLOOKUP(GroupVertices[[#This Row],[Vertex]],Vertices[],MATCH("ID",Vertices[[#Headers],[Vertex]:[Add Your Own Columns Here]],0),FALSE)</f>
        <v>8</v>
      </c>
    </row>
    <row r="138" spans="1:3" ht="15">
      <c r="A138" s="173" t="s">
        <v>344</v>
      </c>
      <c r="B138" s="190" t="s">
        <v>239</v>
      </c>
      <c r="C138" s="173">
        <f>VLOOKUP(GroupVertices[[#This Row],[Vertex]],Vertices[],MATCH("ID",Vertices[[#Headers],[Vertex]:[Add Your Own Columns Here]],0),FALSE)</f>
        <v>16</v>
      </c>
    </row>
    <row r="139" spans="1:3" ht="15">
      <c r="A139" s="173" t="s">
        <v>344</v>
      </c>
      <c r="B139" s="190" t="s">
        <v>244</v>
      </c>
      <c r="C139" s="173">
        <f>VLOOKUP(GroupVertices[[#This Row],[Vertex]],Vertices[],MATCH("ID",Vertices[[#Headers],[Vertex]:[Add Your Own Columns Here]],0),FALSE)</f>
        <v>9</v>
      </c>
    </row>
    <row r="140" spans="1:3" ht="15">
      <c r="A140" s="173" t="s">
        <v>344</v>
      </c>
      <c r="B140" s="190" t="s">
        <v>260</v>
      </c>
      <c r="C140" s="173">
        <f>VLOOKUP(GroupVertices[[#This Row],[Vertex]],Vertices[],MATCH("ID",Vertices[[#Headers],[Vertex]:[Add Your Own Columns Here]],0),FALSE)</f>
        <v>17</v>
      </c>
    </row>
    <row r="141" spans="1:3" ht="15">
      <c r="A141" s="173" t="s">
        <v>344</v>
      </c>
      <c r="B141" s="190" t="s">
        <v>301</v>
      </c>
      <c r="C141" s="173">
        <f>VLOOKUP(GroupVertices[[#This Row],[Vertex]],Vertices[],MATCH("ID",Vertices[[#Headers],[Vertex]:[Add Your Own Columns Here]],0),FALSE)</f>
        <v>18</v>
      </c>
    </row>
  </sheetData>
  <dataValidations count="3" xWindow="58" yWindow="226">
    <dataValidation allowBlank="1" showInputMessage="1" showErrorMessage="1" promptTitle="Group Name" prompt="Enter the name of the group.  The group name must also be entered on the Groups worksheet." sqref="A2:A141"/>
    <dataValidation allowBlank="1" showInputMessage="1" showErrorMessage="1" promptTitle="Vertex Name" prompt="Enter the name of a vertex to include in the group." sqref="B2:B141"/>
    <dataValidation allowBlank="1" showInputMessage="1" promptTitle="Vertex ID" prompt="This is the value of the hidden ID cell in the Vertices worksheet.  It gets filled in by the items on the NodeXL, Analysis, Groups menu." sqref="C2:C1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80</v>
      </c>
      <c r="E1" t="s">
        <v>81</v>
      </c>
      <c r="F1" s="37" t="s">
        <v>87</v>
      </c>
      <c r="G1" s="38" t="s">
        <v>88</v>
      </c>
      <c r="H1" s="37" t="s">
        <v>93</v>
      </c>
      <c r="I1" s="38" t="s">
        <v>94</v>
      </c>
      <c r="J1" s="37" t="s">
        <v>99</v>
      </c>
      <c r="K1" s="38" t="s">
        <v>100</v>
      </c>
      <c r="L1" s="37" t="s">
        <v>105</v>
      </c>
      <c r="M1" s="38" t="s">
        <v>106</v>
      </c>
      <c r="N1" s="37" t="s">
        <v>111</v>
      </c>
      <c r="O1" s="38" t="s">
        <v>112</v>
      </c>
      <c r="P1" s="38" t="s">
        <v>138</v>
      </c>
      <c r="Q1" s="38" t="s">
        <v>139</v>
      </c>
      <c r="R1" s="37" t="s">
        <v>117</v>
      </c>
      <c r="S1" s="37" t="s">
        <v>118</v>
      </c>
      <c r="T1" s="37" t="s">
        <v>123</v>
      </c>
      <c r="U1" s="38" t="s">
        <v>124</v>
      </c>
      <c r="W1" t="s">
        <v>128</v>
      </c>
      <c r="X1" t="s">
        <v>17</v>
      </c>
    </row>
    <row r="2" spans="1:24" ht="15.75" thickTop="1">
      <c r="A2" s="36" t="s">
        <v>314</v>
      </c>
      <c r="B2" s="36" t="s">
        <v>31</v>
      </c>
      <c r="D2" s="33">
        <f>MIN(Vertices[Degree])</f>
        <v>1</v>
      </c>
      <c r="E2" s="3">
        <f>COUNTIF(Vertices[Degree],"&gt;= "&amp;D2)-COUNTIF(Vertices[Degree],"&gt;="&amp;D3)</f>
        <v>18</v>
      </c>
      <c r="F2" s="39">
        <f>MIN(Vertices[In-Degree])</f>
        <v>0</v>
      </c>
      <c r="G2" s="40">
        <f>COUNTIF(Vertices[In-Degree],"&gt;= "&amp;F2)-COUNTIF(Vertices[In-Degree],"&gt;="&amp;F3)</f>
        <v>14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0</v>
      </c>
      <c r="U2" s="40">
        <f aca="true" t="shared" si="0" ref="U2:U45">COUNTIF(INDIRECT(DynamicFilterSourceColumnRange),"&gt;= "&amp;T2)-COUNTIF(INDIRECT(DynamicFilterSourceColumnRange),"&gt;="&amp;T3)</f>
        <v>4</v>
      </c>
      <c r="W2" t="s">
        <v>125</v>
      </c>
      <c r="X2">
        <f>ROWS(HistogramBins[Degree Bin])-1</f>
        <v>43</v>
      </c>
    </row>
    <row r="3" spans="1:24" ht="15">
      <c r="A3" s="174"/>
      <c r="B3" s="174"/>
      <c r="D3" s="34">
        <f aca="true" t="shared" si="1" ref="D3:D44">D2+($D$45-$D$2)/BinDivisor</f>
        <v>1.255813953488372</v>
      </c>
      <c r="E3" s="3">
        <f>COUNTIF(Vertices[Degree],"&gt;= "&amp;D3)-COUNTIF(Vertices[Degree],"&gt;="&amp;D4)</f>
        <v>0</v>
      </c>
      <c r="F3" s="41">
        <f aca="true" t="shared" si="2" ref="F3:F44">F2+($F$45-$F$2)/BinDivisor</f>
        <v>0.27906976744186046</v>
      </c>
      <c r="G3" s="42">
        <f>COUNTIF(Vertices[In-Degree],"&gt;= "&amp;F3)-COUNTIF(Vertices[In-Degree],"&gt;="&amp;F4)</f>
        <v>0</v>
      </c>
      <c r="H3" s="41">
        <f aca="true" t="shared" si="3" ref="H3:H44">H2+($H$45-$H$2)/BinDivisor</f>
        <v>0.11627906976744186</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f aca="true" t="shared" si="9" ref="T3:T44">T2+($T$45-$T$2)/BinDivisor</f>
        <v>0.11627906976744186</v>
      </c>
      <c r="U3" s="42">
        <f ca="1" t="shared" si="0"/>
        <v>0</v>
      </c>
      <c r="W3" t="s">
        <v>126</v>
      </c>
      <c r="X3" t="s">
        <v>86</v>
      </c>
    </row>
    <row r="4" spans="1:24" ht="15">
      <c r="A4" s="36" t="s">
        <v>146</v>
      </c>
      <c r="B4" s="36">
        <v>140</v>
      </c>
      <c r="D4" s="34">
        <f t="shared" si="1"/>
        <v>1.5116279069767442</v>
      </c>
      <c r="E4" s="3">
        <f>COUNTIF(Vertices[Degree],"&gt;= "&amp;D4)-COUNTIF(Vertices[Degree],"&gt;="&amp;D5)</f>
        <v>0</v>
      </c>
      <c r="F4" s="39">
        <f t="shared" si="2"/>
        <v>0.5581395348837209</v>
      </c>
      <c r="G4" s="40">
        <f>COUNTIF(Vertices[In-Degree],"&gt;= "&amp;F4)-COUNTIF(Vertices[In-Degree],"&gt;="&amp;F5)</f>
        <v>0</v>
      </c>
      <c r="H4" s="39">
        <f t="shared" si="3"/>
        <v>0.23255813953488372</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0.23255813953488372</v>
      </c>
      <c r="U4" s="40">
        <f ca="1" t="shared" si="0"/>
        <v>0</v>
      </c>
      <c r="W4" s="12" t="s">
        <v>127</v>
      </c>
      <c r="X4" s="12" t="s">
        <v>324</v>
      </c>
    </row>
    <row r="5" spans="1:21" ht="15">
      <c r="A5" s="174"/>
      <c r="B5" s="174"/>
      <c r="D5" s="34">
        <f t="shared" si="1"/>
        <v>1.7674418604651163</v>
      </c>
      <c r="E5" s="3">
        <f>COUNTIF(Vertices[Degree],"&gt;= "&amp;D5)-COUNTIF(Vertices[Degree],"&gt;="&amp;D6)</f>
        <v>15</v>
      </c>
      <c r="F5" s="41">
        <f t="shared" si="2"/>
        <v>0.8372093023255813</v>
      </c>
      <c r="G5" s="42">
        <f>COUNTIF(Vertices[In-Degree],"&gt;= "&amp;F5)-COUNTIF(Vertices[In-Degree],"&gt;="&amp;F6)</f>
        <v>31</v>
      </c>
      <c r="H5" s="41">
        <f t="shared" si="3"/>
        <v>0.3488372093023256</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0.3488372093023256</v>
      </c>
      <c r="U5" s="42">
        <f ca="1" t="shared" si="0"/>
        <v>0</v>
      </c>
    </row>
    <row r="6" spans="1:21" ht="15">
      <c r="A6" s="36" t="s">
        <v>148</v>
      </c>
      <c r="B6" s="36">
        <v>189</v>
      </c>
      <c r="D6" s="34">
        <f t="shared" si="1"/>
        <v>2.0232558139534884</v>
      </c>
      <c r="E6" s="3">
        <f>COUNTIF(Vertices[Degree],"&gt;= "&amp;D6)-COUNTIF(Vertices[Degree],"&gt;="&amp;D7)</f>
        <v>0</v>
      </c>
      <c r="F6" s="39">
        <f t="shared" si="2"/>
        <v>1.1162790697674418</v>
      </c>
      <c r="G6" s="40">
        <f>COUNTIF(Vertices[In-Degree],"&gt;= "&amp;F6)-COUNTIF(Vertices[In-Degree],"&gt;="&amp;F7)</f>
        <v>0</v>
      </c>
      <c r="H6" s="39">
        <f t="shared" si="3"/>
        <v>0.46511627906976744</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0.46511627906976744</v>
      </c>
      <c r="U6" s="40">
        <f ca="1" t="shared" si="0"/>
        <v>0</v>
      </c>
    </row>
    <row r="7" spans="1:21" ht="15">
      <c r="A7" s="36" t="s">
        <v>149</v>
      </c>
      <c r="B7" s="36">
        <v>256</v>
      </c>
      <c r="D7" s="34">
        <f t="shared" si="1"/>
        <v>2.2790697674418605</v>
      </c>
      <c r="E7" s="3">
        <f>COUNTIF(Vertices[Degree],"&gt;= "&amp;D7)-COUNTIF(Vertices[Degree],"&gt;="&amp;D8)</f>
        <v>0</v>
      </c>
      <c r="F7" s="41">
        <f t="shared" si="2"/>
        <v>1.3953488372093024</v>
      </c>
      <c r="G7" s="42">
        <f>COUNTIF(Vertices[In-Degree],"&gt;= "&amp;F7)-COUNTIF(Vertices[In-Degree],"&gt;="&amp;F8)</f>
        <v>0</v>
      </c>
      <c r="H7" s="41">
        <f t="shared" si="3"/>
        <v>0.5813953488372093</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0.5813953488372093</v>
      </c>
      <c r="U7" s="42">
        <f ca="1" t="shared" si="0"/>
        <v>0</v>
      </c>
    </row>
    <row r="8" spans="1:21" ht="15">
      <c r="A8" s="36" t="s">
        <v>150</v>
      </c>
      <c r="B8" s="36">
        <v>445</v>
      </c>
      <c r="D8" s="34">
        <f t="shared" si="1"/>
        <v>2.5348837209302326</v>
      </c>
      <c r="E8" s="3">
        <f>COUNTIF(Vertices[Degree],"&gt;= "&amp;D8)-COUNTIF(Vertices[Degree],"&gt;="&amp;D9)</f>
        <v>0</v>
      </c>
      <c r="F8" s="39">
        <f t="shared" si="2"/>
        <v>1.6744186046511629</v>
      </c>
      <c r="G8" s="40">
        <f>COUNTIF(Vertices[In-Degree],"&gt;= "&amp;F8)-COUNTIF(Vertices[In-Degree],"&gt;="&amp;F9)</f>
        <v>0</v>
      </c>
      <c r="H8" s="39">
        <f t="shared" si="3"/>
        <v>0.6976744186046512</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0.6976744186046512</v>
      </c>
      <c r="U8" s="40">
        <f ca="1" t="shared" si="0"/>
        <v>0</v>
      </c>
    </row>
    <row r="9" spans="1:21" ht="15">
      <c r="A9" s="174"/>
      <c r="B9" s="174"/>
      <c r="D9" s="34">
        <f t="shared" si="1"/>
        <v>2.7906976744186047</v>
      </c>
      <c r="E9" s="3">
        <f>COUNTIF(Vertices[Degree],"&gt;= "&amp;D9)-COUNTIF(Vertices[Degree],"&gt;="&amp;D10)</f>
        <v>18</v>
      </c>
      <c r="F9" s="41">
        <f t="shared" si="2"/>
        <v>1.9534883720930234</v>
      </c>
      <c r="G9" s="42">
        <f>COUNTIF(Vertices[In-Degree],"&gt;= "&amp;F9)-COUNTIF(Vertices[In-Degree],"&gt;="&amp;F10)</f>
        <v>17</v>
      </c>
      <c r="H9" s="41">
        <f t="shared" si="3"/>
        <v>0.813953488372093</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0.813953488372093</v>
      </c>
      <c r="U9" s="42">
        <f ca="1" t="shared" si="0"/>
        <v>0</v>
      </c>
    </row>
    <row r="10" spans="1:21" ht="15">
      <c r="A10" s="36" t="s">
        <v>151</v>
      </c>
      <c r="B10" s="36">
        <v>0</v>
      </c>
      <c r="D10" s="34">
        <f t="shared" si="1"/>
        <v>3.046511627906977</v>
      </c>
      <c r="E10" s="3">
        <f>COUNTIF(Vertices[Degree],"&gt;= "&amp;D10)-COUNTIF(Vertices[Degree],"&gt;="&amp;D11)</f>
        <v>0</v>
      </c>
      <c r="F10" s="39">
        <f t="shared" si="2"/>
        <v>2.2325581395348837</v>
      </c>
      <c r="G10" s="40">
        <f>COUNTIF(Vertices[In-Degree],"&gt;= "&amp;F10)-COUNTIF(Vertices[In-Degree],"&gt;="&amp;F11)</f>
        <v>0</v>
      </c>
      <c r="H10" s="39">
        <f t="shared" si="3"/>
        <v>0.9302325581395349</v>
      </c>
      <c r="I10" s="40">
        <f>COUNTIF(Vertices[Out-Degree],"&gt;= "&amp;H10)-COUNTIF(Vertices[Out-Degree],"&gt;="&amp;H11)</f>
        <v>21</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0.9302325581395349</v>
      </c>
      <c r="U10" s="40">
        <f ca="1" t="shared" si="0"/>
        <v>21</v>
      </c>
    </row>
    <row r="11" spans="1:21" ht="15">
      <c r="A11" s="174"/>
      <c r="B11" s="174"/>
      <c r="D11" s="34">
        <f t="shared" si="1"/>
        <v>3.302325581395349</v>
      </c>
      <c r="E11" s="3">
        <f>COUNTIF(Vertices[Degree],"&gt;= "&amp;D11)-COUNTIF(Vertices[Degree],"&gt;="&amp;D12)</f>
        <v>0</v>
      </c>
      <c r="F11" s="41">
        <f t="shared" si="2"/>
        <v>2.511627906976744</v>
      </c>
      <c r="G11" s="42">
        <f>COUNTIF(Vertices[In-Degree],"&gt;= "&amp;F11)-COUNTIF(Vertices[In-Degree],"&gt;="&amp;F12)</f>
        <v>0</v>
      </c>
      <c r="H11" s="41">
        <f t="shared" si="3"/>
        <v>1.0465116279069768</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1.0465116279069768</v>
      </c>
      <c r="U11" s="42">
        <f ca="1" t="shared" si="0"/>
        <v>0</v>
      </c>
    </row>
    <row r="12" spans="1:21" ht="15">
      <c r="A12" s="36" t="s">
        <v>170</v>
      </c>
      <c r="B12" s="36" t="s">
        <v>317</v>
      </c>
      <c r="D12" s="34">
        <f t="shared" si="1"/>
        <v>3.558139534883721</v>
      </c>
      <c r="E12" s="3">
        <f>COUNTIF(Vertices[Degree],"&gt;= "&amp;D12)-COUNTIF(Vertices[Degree],"&gt;="&amp;D13)</f>
        <v>0</v>
      </c>
      <c r="F12" s="39">
        <f t="shared" si="2"/>
        <v>2.7906976744186047</v>
      </c>
      <c r="G12" s="40">
        <f>COUNTIF(Vertices[In-Degree],"&gt;= "&amp;F12)-COUNTIF(Vertices[In-Degree],"&gt;="&amp;F13)</f>
        <v>26</v>
      </c>
      <c r="H12" s="39">
        <f t="shared" si="3"/>
        <v>1.1627906976744187</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1.1627906976744187</v>
      </c>
      <c r="U12" s="40">
        <f ca="1" t="shared" si="0"/>
        <v>0</v>
      </c>
    </row>
    <row r="13" spans="1:21" ht="15">
      <c r="A13" s="36" t="s">
        <v>171</v>
      </c>
      <c r="B13" s="36" t="s">
        <v>317</v>
      </c>
      <c r="D13" s="34">
        <f t="shared" si="1"/>
        <v>3.813953488372093</v>
      </c>
      <c r="E13" s="3">
        <f>COUNTIF(Vertices[Degree],"&gt;= "&amp;D13)-COUNTIF(Vertices[Degree],"&gt;="&amp;D14)</f>
        <v>20</v>
      </c>
      <c r="F13" s="41">
        <f t="shared" si="2"/>
        <v>3.0697674418604652</v>
      </c>
      <c r="G13" s="42">
        <f>COUNTIF(Vertices[In-Degree],"&gt;= "&amp;F13)-COUNTIF(Vertices[In-Degree],"&gt;="&amp;F14)</f>
        <v>0</v>
      </c>
      <c r="H13" s="41">
        <f t="shared" si="3"/>
        <v>1.2790697674418605</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1.2790697674418605</v>
      </c>
      <c r="U13" s="42">
        <f ca="1" t="shared" si="0"/>
        <v>0</v>
      </c>
    </row>
    <row r="14" spans="1:21" ht="15">
      <c r="A14" s="174"/>
      <c r="B14" s="174"/>
      <c r="D14" s="34">
        <f t="shared" si="1"/>
        <v>4.069767441860465</v>
      </c>
      <c r="E14" s="3">
        <f>COUNTIF(Vertices[Degree],"&gt;= "&amp;D14)-COUNTIF(Vertices[Degree],"&gt;="&amp;D15)</f>
        <v>0</v>
      </c>
      <c r="F14" s="39">
        <f t="shared" si="2"/>
        <v>3.3488372093023258</v>
      </c>
      <c r="G14" s="40">
        <f>COUNTIF(Vertices[In-Degree],"&gt;= "&amp;F14)-COUNTIF(Vertices[In-Degree],"&gt;="&amp;F15)</f>
        <v>0</v>
      </c>
      <c r="H14" s="39">
        <f t="shared" si="3"/>
        <v>1.3953488372093024</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1.3953488372093024</v>
      </c>
      <c r="U14" s="40">
        <f ca="1" t="shared" si="0"/>
        <v>0</v>
      </c>
    </row>
    <row r="15" spans="1:21" ht="15">
      <c r="A15" s="36" t="s">
        <v>152</v>
      </c>
      <c r="B15" s="36">
        <v>3</v>
      </c>
      <c r="D15" s="34">
        <f t="shared" si="1"/>
        <v>4.325581395348838</v>
      </c>
      <c r="E15" s="3">
        <f>COUNTIF(Vertices[Degree],"&gt;= "&amp;D15)-COUNTIF(Vertices[Degree],"&gt;="&amp;D16)</f>
        <v>0</v>
      </c>
      <c r="F15" s="41">
        <f t="shared" si="2"/>
        <v>3.6279069767441863</v>
      </c>
      <c r="G15" s="42">
        <f>COUNTIF(Vertices[In-Degree],"&gt;= "&amp;F15)-COUNTIF(Vertices[In-Degree],"&gt;="&amp;F16)</f>
        <v>0</v>
      </c>
      <c r="H15" s="41">
        <f t="shared" si="3"/>
        <v>1.5116279069767442</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1.5116279069767442</v>
      </c>
      <c r="U15" s="42">
        <f ca="1" t="shared" si="0"/>
        <v>0</v>
      </c>
    </row>
    <row r="16" spans="1:21" ht="15">
      <c r="A16" s="36" t="s">
        <v>153</v>
      </c>
      <c r="B16" s="36">
        <v>0</v>
      </c>
      <c r="D16" s="34">
        <f t="shared" si="1"/>
        <v>4.58139534883721</v>
      </c>
      <c r="E16" s="3">
        <f>COUNTIF(Vertices[Degree],"&gt;= "&amp;D16)-COUNTIF(Vertices[Degree],"&gt;="&amp;D17)</f>
        <v>0</v>
      </c>
      <c r="F16" s="39">
        <f t="shared" si="2"/>
        <v>3.906976744186047</v>
      </c>
      <c r="G16" s="40">
        <f>COUNTIF(Vertices[In-Degree],"&gt;= "&amp;F16)-COUNTIF(Vertices[In-Degree],"&gt;="&amp;F17)</f>
        <v>16</v>
      </c>
      <c r="H16" s="39">
        <f t="shared" si="3"/>
        <v>1.627906976744186</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1.627906976744186</v>
      </c>
      <c r="U16" s="40">
        <f ca="1" t="shared" si="0"/>
        <v>0</v>
      </c>
    </row>
    <row r="17" spans="1:21" ht="15">
      <c r="A17" s="36" t="s">
        <v>154</v>
      </c>
      <c r="B17" s="36">
        <v>136</v>
      </c>
      <c r="D17" s="34">
        <f t="shared" si="1"/>
        <v>4.837209302325583</v>
      </c>
      <c r="E17" s="3">
        <f>COUNTIF(Vertices[Degree],"&gt;= "&amp;D17)-COUNTIF(Vertices[Degree],"&gt;="&amp;D18)</f>
        <v>26</v>
      </c>
      <c r="F17" s="41">
        <f t="shared" si="2"/>
        <v>4.186046511627907</v>
      </c>
      <c r="G17" s="42">
        <f>COUNTIF(Vertices[In-Degree],"&gt;= "&amp;F17)-COUNTIF(Vertices[In-Degree],"&gt;="&amp;F18)</f>
        <v>0</v>
      </c>
      <c r="H17" s="41">
        <f t="shared" si="3"/>
        <v>1.744186046511628</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1.744186046511628</v>
      </c>
      <c r="U17" s="42">
        <f ca="1" t="shared" si="0"/>
        <v>0</v>
      </c>
    </row>
    <row r="18" spans="1:21" ht="15">
      <c r="A18" s="36" t="s">
        <v>155</v>
      </c>
      <c r="B18" s="36">
        <v>442</v>
      </c>
      <c r="D18" s="34">
        <f t="shared" si="1"/>
        <v>5.093023255813955</v>
      </c>
      <c r="E18" s="3">
        <f>COUNTIF(Vertices[Degree],"&gt;= "&amp;D18)-COUNTIF(Vertices[Degree],"&gt;="&amp;D19)</f>
        <v>0</v>
      </c>
      <c r="F18" s="39">
        <f t="shared" si="2"/>
        <v>4.465116279069767</v>
      </c>
      <c r="G18" s="40">
        <f>COUNTIF(Vertices[In-Degree],"&gt;= "&amp;F18)-COUNTIF(Vertices[In-Degree],"&gt;="&amp;F19)</f>
        <v>0</v>
      </c>
      <c r="H18" s="39">
        <f t="shared" si="3"/>
        <v>1.8604651162790697</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1.8604651162790697</v>
      </c>
      <c r="U18" s="40">
        <f ca="1" t="shared" si="0"/>
        <v>0</v>
      </c>
    </row>
    <row r="19" spans="1:21" ht="15">
      <c r="A19" s="174"/>
      <c r="B19" s="174"/>
      <c r="D19" s="34">
        <f t="shared" si="1"/>
        <v>5.348837209302328</v>
      </c>
      <c r="E19" s="3">
        <f>COUNTIF(Vertices[Degree],"&gt;= "&amp;D19)-COUNTIF(Vertices[Degree],"&gt;="&amp;D20)</f>
        <v>0</v>
      </c>
      <c r="F19" s="41">
        <f t="shared" si="2"/>
        <v>4.7441860465116275</v>
      </c>
      <c r="G19" s="42">
        <f>COUNTIF(Vertices[In-Degree],"&gt;= "&amp;F19)-COUNTIF(Vertices[In-Degree],"&gt;="&amp;F20)</f>
        <v>13</v>
      </c>
      <c r="H19" s="41">
        <f t="shared" si="3"/>
        <v>1.9767441860465116</v>
      </c>
      <c r="I19" s="42">
        <f>COUNTIF(Vertices[Out-Degree],"&gt;= "&amp;H19)-COUNTIF(Vertices[Out-Degree],"&gt;="&amp;H20)</f>
        <v>24</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1.9767441860465116</v>
      </c>
      <c r="U19" s="42">
        <f ca="1" t="shared" si="0"/>
        <v>24</v>
      </c>
    </row>
    <row r="20" spans="1:21" ht="15">
      <c r="A20" s="36" t="s">
        <v>156</v>
      </c>
      <c r="B20" s="36">
        <v>8</v>
      </c>
      <c r="D20" s="34">
        <f t="shared" si="1"/>
        <v>5.6046511627907005</v>
      </c>
      <c r="E20" s="3">
        <f>COUNTIF(Vertices[Degree],"&gt;= "&amp;D20)-COUNTIF(Vertices[Degree],"&gt;="&amp;D21)</f>
        <v>0</v>
      </c>
      <c r="F20" s="39">
        <f t="shared" si="2"/>
        <v>5.0232558139534875</v>
      </c>
      <c r="G20" s="40">
        <f>COUNTIF(Vertices[In-Degree],"&gt;= "&amp;F20)-COUNTIF(Vertices[In-Degree],"&gt;="&amp;F21)</f>
        <v>0</v>
      </c>
      <c r="H20" s="39">
        <f t="shared" si="3"/>
        <v>2.0930232558139537</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2.0930232558139537</v>
      </c>
      <c r="U20" s="40">
        <f ca="1" t="shared" si="0"/>
        <v>0</v>
      </c>
    </row>
    <row r="21" spans="1:21" ht="15">
      <c r="A21" s="36" t="s">
        <v>157</v>
      </c>
      <c r="B21" s="36">
        <v>3.690878</v>
      </c>
      <c r="D21" s="34">
        <f t="shared" si="1"/>
        <v>5.860465116279073</v>
      </c>
      <c r="E21" s="3">
        <f>COUNTIF(Vertices[Degree],"&gt;= "&amp;D21)-COUNTIF(Vertices[Degree],"&gt;="&amp;D22)</f>
        <v>15</v>
      </c>
      <c r="F21" s="41">
        <f t="shared" si="2"/>
        <v>5.302325581395348</v>
      </c>
      <c r="G21" s="42">
        <f>COUNTIF(Vertices[In-Degree],"&gt;= "&amp;F21)-COUNTIF(Vertices[In-Degree],"&gt;="&amp;F22)</f>
        <v>0</v>
      </c>
      <c r="H21" s="41">
        <f t="shared" si="3"/>
        <v>2.2093023255813957</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2.2093023255813957</v>
      </c>
      <c r="U21" s="42">
        <f ca="1" t="shared" si="0"/>
        <v>0</v>
      </c>
    </row>
    <row r="22" spans="1:21" ht="15">
      <c r="A22" s="174"/>
      <c r="B22" s="174"/>
      <c r="D22" s="34">
        <f t="shared" si="1"/>
        <v>6.116279069767446</v>
      </c>
      <c r="E22" s="3">
        <f>COUNTIF(Vertices[Degree],"&gt;= "&amp;D22)-COUNTIF(Vertices[Degree],"&gt;="&amp;D23)</f>
        <v>0</v>
      </c>
      <c r="F22" s="39">
        <f t="shared" si="2"/>
        <v>5.581395348837208</v>
      </c>
      <c r="G22" s="40">
        <f>COUNTIF(Vertices[In-Degree],"&gt;= "&amp;F22)-COUNTIF(Vertices[In-Degree],"&gt;="&amp;F23)</f>
        <v>0</v>
      </c>
      <c r="H22" s="39">
        <f t="shared" si="3"/>
        <v>2.325581395348838</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2.325581395348838</v>
      </c>
      <c r="U22" s="40">
        <f ca="1" t="shared" si="0"/>
        <v>0</v>
      </c>
    </row>
    <row r="23" spans="1:21" ht="15">
      <c r="A23" s="36" t="s">
        <v>158</v>
      </c>
      <c r="B23" s="36">
        <v>0.032579650565262075</v>
      </c>
      <c r="D23" s="34">
        <f t="shared" si="1"/>
        <v>6.372093023255818</v>
      </c>
      <c r="E23" s="3">
        <f>COUNTIF(Vertices[Degree],"&gt;= "&amp;D23)-COUNTIF(Vertices[Degree],"&gt;="&amp;D24)</f>
        <v>0</v>
      </c>
      <c r="F23" s="41">
        <f t="shared" si="2"/>
        <v>5.860465116279068</v>
      </c>
      <c r="G23" s="42">
        <f>COUNTIF(Vertices[In-Degree],"&gt;= "&amp;F23)-COUNTIF(Vertices[In-Degree],"&gt;="&amp;F24)</f>
        <v>10</v>
      </c>
      <c r="H23" s="41">
        <f t="shared" si="3"/>
        <v>2.44186046511628</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2.44186046511628</v>
      </c>
      <c r="U23" s="42">
        <f ca="1" t="shared" si="0"/>
        <v>0</v>
      </c>
    </row>
    <row r="24" spans="1:21" ht="15">
      <c r="A24" s="36" t="s">
        <v>315</v>
      </c>
      <c r="B24" s="36" t="s">
        <v>317</v>
      </c>
      <c r="D24" s="34">
        <f t="shared" si="1"/>
        <v>6.627906976744191</v>
      </c>
      <c r="E24" s="3">
        <f>COUNTIF(Vertices[Degree],"&gt;= "&amp;D24)-COUNTIF(Vertices[Degree],"&gt;="&amp;D25)</f>
        <v>0</v>
      </c>
      <c r="F24" s="39">
        <f t="shared" si="2"/>
        <v>6.139534883720928</v>
      </c>
      <c r="G24" s="40">
        <f>COUNTIF(Vertices[In-Degree],"&gt;= "&amp;F24)-COUNTIF(Vertices[In-Degree],"&gt;="&amp;F25)</f>
        <v>0</v>
      </c>
      <c r="H24" s="39">
        <f t="shared" si="3"/>
        <v>2.558139534883722</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2.558139534883722</v>
      </c>
      <c r="U24" s="40">
        <f ca="1" t="shared" si="0"/>
        <v>0</v>
      </c>
    </row>
    <row r="25" spans="1:21" ht="15">
      <c r="A25" s="174"/>
      <c r="B25" s="174"/>
      <c r="D25" s="34">
        <f t="shared" si="1"/>
        <v>6.883720930232563</v>
      </c>
      <c r="E25" s="3">
        <f>COUNTIF(Vertices[Degree],"&gt;= "&amp;D25)-COUNTIF(Vertices[Degree],"&gt;="&amp;D26)</f>
        <v>12</v>
      </c>
      <c r="F25" s="41">
        <f t="shared" si="2"/>
        <v>6.418604651162788</v>
      </c>
      <c r="G25" s="42">
        <f>COUNTIF(Vertices[In-Degree],"&gt;= "&amp;F25)-COUNTIF(Vertices[In-Degree],"&gt;="&amp;F26)</f>
        <v>0</v>
      </c>
      <c r="H25" s="41">
        <f t="shared" si="3"/>
        <v>2.674418604651164</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2.674418604651164</v>
      </c>
      <c r="U25" s="42">
        <f ca="1" t="shared" si="0"/>
        <v>0</v>
      </c>
    </row>
    <row r="26" spans="1:21" ht="15">
      <c r="A26" s="36" t="s">
        <v>316</v>
      </c>
      <c r="B26" s="36" t="s">
        <v>318</v>
      </c>
      <c r="D26" s="34">
        <f t="shared" si="1"/>
        <v>7.139534883720936</v>
      </c>
      <c r="E26" s="3">
        <f>COUNTIF(Vertices[Degree],"&gt;= "&amp;D26)-COUNTIF(Vertices[Degree],"&gt;="&amp;D27)</f>
        <v>0</v>
      </c>
      <c r="F26" s="39">
        <f t="shared" si="2"/>
        <v>6.697674418604648</v>
      </c>
      <c r="G26" s="40">
        <f>COUNTIF(Vertices[In-Degree],"&gt;= "&amp;F26)-COUNTIF(Vertices[In-Degree],"&gt;="&amp;F27)</f>
        <v>0</v>
      </c>
      <c r="H26" s="39">
        <f t="shared" si="3"/>
        <v>2.790697674418606</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2.790697674418606</v>
      </c>
      <c r="U26" s="40">
        <f ca="1" t="shared" si="0"/>
        <v>0</v>
      </c>
    </row>
    <row r="27" spans="4:21" ht="15">
      <c r="D27" s="34">
        <f t="shared" si="1"/>
        <v>7.395348837209308</v>
      </c>
      <c r="E27" s="3">
        <f>COUNTIF(Vertices[Degree],"&gt;= "&amp;D27)-COUNTIF(Vertices[Degree],"&gt;="&amp;D28)</f>
        <v>0</v>
      </c>
      <c r="F27" s="41">
        <f t="shared" si="2"/>
        <v>6.976744186046508</v>
      </c>
      <c r="G27" s="42">
        <f>COUNTIF(Vertices[In-Degree],"&gt;= "&amp;F27)-COUNTIF(Vertices[In-Degree],"&gt;="&amp;F28)</f>
        <v>4</v>
      </c>
      <c r="H27" s="41">
        <f t="shared" si="3"/>
        <v>2.906976744186048</v>
      </c>
      <c r="I27" s="42">
        <f>COUNTIF(Vertices[Out-Degree],"&gt;= "&amp;H27)-COUNTIF(Vertices[Out-Degree],"&gt;="&amp;H28)</f>
        <v>25</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2.906976744186048</v>
      </c>
      <c r="U27" s="42">
        <f ca="1" t="shared" si="0"/>
        <v>25</v>
      </c>
    </row>
    <row r="28" spans="4:21" ht="15">
      <c r="D28" s="34">
        <f t="shared" si="1"/>
        <v>7.651162790697681</v>
      </c>
      <c r="E28" s="3">
        <f>COUNTIF(Vertices[Degree],"&gt;= "&amp;D28)-COUNTIF(Vertices[Degree],"&gt;="&amp;D29)</f>
        <v>0</v>
      </c>
      <c r="F28" s="39">
        <f t="shared" si="2"/>
        <v>7.255813953488368</v>
      </c>
      <c r="G28" s="40">
        <f>COUNTIF(Vertices[In-Degree],"&gt;= "&amp;F28)-COUNTIF(Vertices[In-Degree],"&gt;="&amp;F29)</f>
        <v>0</v>
      </c>
      <c r="H28" s="39">
        <f t="shared" si="3"/>
        <v>3.02325581395349</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3.02325581395349</v>
      </c>
      <c r="U28" s="40">
        <f ca="1" t="shared" si="0"/>
        <v>0</v>
      </c>
    </row>
    <row r="29" spans="1:21" ht="15">
      <c r="A29" t="s">
        <v>163</v>
      </c>
      <c r="B29" t="s">
        <v>17</v>
      </c>
      <c r="D29" s="34">
        <f t="shared" si="1"/>
        <v>7.9069767441860535</v>
      </c>
      <c r="E29" s="3">
        <f>COUNTIF(Vertices[Degree],"&gt;= "&amp;D29)-COUNTIF(Vertices[Degree],"&gt;="&amp;D30)</f>
        <v>7</v>
      </c>
      <c r="F29" s="41">
        <f t="shared" si="2"/>
        <v>7.534883720930228</v>
      </c>
      <c r="G29" s="42">
        <f>COUNTIF(Vertices[In-Degree],"&gt;= "&amp;F29)-COUNTIF(Vertices[In-Degree],"&gt;="&amp;F30)</f>
        <v>0</v>
      </c>
      <c r="H29" s="41">
        <f t="shared" si="3"/>
        <v>3.1395348837209323</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3.1395348837209323</v>
      </c>
      <c r="U29" s="42">
        <f ca="1" t="shared" si="0"/>
        <v>0</v>
      </c>
    </row>
    <row r="30" spans="1:21" ht="15">
      <c r="A30" s="35"/>
      <c r="B30" s="35"/>
      <c r="D30" s="34">
        <f t="shared" si="1"/>
        <v>8.162790697674426</v>
      </c>
      <c r="E30" s="3">
        <f>COUNTIF(Vertices[Degree],"&gt;= "&amp;D30)-COUNTIF(Vertices[Degree],"&gt;="&amp;D31)</f>
        <v>0</v>
      </c>
      <c r="F30" s="39">
        <f t="shared" si="2"/>
        <v>7.813953488372088</v>
      </c>
      <c r="G30" s="40">
        <f>COUNTIF(Vertices[In-Degree],"&gt;= "&amp;F30)-COUNTIF(Vertices[In-Degree],"&gt;="&amp;F31)</f>
        <v>2</v>
      </c>
      <c r="H30" s="39">
        <f t="shared" si="3"/>
        <v>3.2558139534883743</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3.2558139534883743</v>
      </c>
      <c r="U30" s="40">
        <f ca="1" t="shared" si="0"/>
        <v>0</v>
      </c>
    </row>
    <row r="31" spans="1:21" ht="15">
      <c r="A31" s="35"/>
      <c r="B31" s="35"/>
      <c r="D31" s="34">
        <f t="shared" si="1"/>
        <v>8.418604651162799</v>
      </c>
      <c r="E31" s="3">
        <f>COUNTIF(Vertices[Degree],"&gt;= "&amp;D31)-COUNTIF(Vertices[Degree],"&gt;="&amp;D32)</f>
        <v>0</v>
      </c>
      <c r="F31" s="41">
        <f t="shared" si="2"/>
        <v>8.093023255813948</v>
      </c>
      <c r="G31" s="42">
        <f>COUNTIF(Vertices[In-Degree],"&gt;= "&amp;F31)-COUNTIF(Vertices[In-Degree],"&gt;="&amp;F32)</f>
        <v>0</v>
      </c>
      <c r="H31" s="41">
        <f t="shared" si="3"/>
        <v>3.3720930232558164</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3.3720930232558164</v>
      </c>
      <c r="U31" s="42">
        <f ca="1" t="shared" si="0"/>
        <v>0</v>
      </c>
    </row>
    <row r="32" spans="1:21" ht="15">
      <c r="A32" s="35"/>
      <c r="B32" s="35"/>
      <c r="D32" s="34">
        <f t="shared" si="1"/>
        <v>8.674418604651171</v>
      </c>
      <c r="E32" s="3">
        <f>COUNTIF(Vertices[Degree],"&gt;= "&amp;D32)-COUNTIF(Vertices[Degree],"&gt;="&amp;D33)</f>
        <v>0</v>
      </c>
      <c r="F32" s="39">
        <f t="shared" si="2"/>
        <v>8.37209302325581</v>
      </c>
      <c r="G32" s="40">
        <f>COUNTIF(Vertices[In-Degree],"&gt;= "&amp;F32)-COUNTIF(Vertices[In-Degree],"&gt;="&amp;F33)</f>
        <v>0</v>
      </c>
      <c r="H32" s="39">
        <f t="shared" si="3"/>
        <v>3.4883720930232585</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3.4883720930232585</v>
      </c>
      <c r="U32" s="40">
        <f ca="1" t="shared" si="0"/>
        <v>0</v>
      </c>
    </row>
    <row r="33" spans="4:21" ht="15">
      <c r="D33" s="34">
        <f t="shared" si="1"/>
        <v>8.930232558139544</v>
      </c>
      <c r="E33" s="3">
        <f>COUNTIF(Vertices[Degree],"&gt;= "&amp;D33)-COUNTIF(Vertices[Degree],"&gt;="&amp;D34)</f>
        <v>2</v>
      </c>
      <c r="F33" s="41">
        <f t="shared" si="2"/>
        <v>8.65116279069767</v>
      </c>
      <c r="G33" s="42">
        <f>COUNTIF(Vertices[In-Degree],"&gt;= "&amp;F33)-COUNTIF(Vertices[In-Degree],"&gt;="&amp;F34)</f>
        <v>0</v>
      </c>
      <c r="H33" s="41">
        <f t="shared" si="3"/>
        <v>3.6046511627907005</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3.6046511627907005</v>
      </c>
      <c r="U33" s="42">
        <f ca="1" t="shared" si="0"/>
        <v>0</v>
      </c>
    </row>
    <row r="34" spans="4:21" ht="15">
      <c r="D34" s="34">
        <f t="shared" si="1"/>
        <v>9.186046511627916</v>
      </c>
      <c r="E34" s="3">
        <f>COUNTIF(Vertices[Degree],"&gt;= "&amp;D34)-COUNTIF(Vertices[Degree],"&gt;="&amp;D35)</f>
        <v>0</v>
      </c>
      <c r="F34" s="39">
        <f t="shared" si="2"/>
        <v>8.930232558139531</v>
      </c>
      <c r="G34" s="40">
        <f>COUNTIF(Vertices[In-Degree],"&gt;= "&amp;F34)-COUNTIF(Vertices[In-Degree],"&gt;="&amp;F35)</f>
        <v>4</v>
      </c>
      <c r="H34" s="39">
        <f t="shared" si="3"/>
        <v>3.7209302325581426</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3.7209302325581426</v>
      </c>
      <c r="U34" s="40">
        <f ca="1" t="shared" si="0"/>
        <v>0</v>
      </c>
    </row>
    <row r="35" spans="4:21" ht="15">
      <c r="D35" s="34">
        <f t="shared" si="1"/>
        <v>9.441860465116289</v>
      </c>
      <c r="E35" s="3">
        <f>COUNTIF(Vertices[Degree],"&gt;= "&amp;D35)-COUNTIF(Vertices[Degree],"&gt;="&amp;D36)</f>
        <v>0</v>
      </c>
      <c r="F35" s="41">
        <f t="shared" si="2"/>
        <v>9.209302325581392</v>
      </c>
      <c r="G35" s="42">
        <f>COUNTIF(Vertices[In-Degree],"&gt;= "&amp;F35)-COUNTIF(Vertices[In-Degree],"&gt;="&amp;F36)</f>
        <v>0</v>
      </c>
      <c r="H35" s="41">
        <f t="shared" si="3"/>
        <v>3.8372093023255847</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3.8372093023255847</v>
      </c>
      <c r="U35" s="42">
        <f ca="1" t="shared" si="0"/>
        <v>0</v>
      </c>
    </row>
    <row r="36" spans="4:21" ht="15">
      <c r="D36" s="34">
        <f t="shared" si="1"/>
        <v>9.697674418604661</v>
      </c>
      <c r="E36" s="3">
        <f>COUNTIF(Vertices[Degree],"&gt;= "&amp;D36)-COUNTIF(Vertices[Degree],"&gt;="&amp;D37)</f>
        <v>0</v>
      </c>
      <c r="F36" s="39">
        <f t="shared" si="2"/>
        <v>9.488372093023253</v>
      </c>
      <c r="G36" s="40">
        <f>COUNTIF(Vertices[In-Degree],"&gt;= "&amp;F36)-COUNTIF(Vertices[In-Degree],"&gt;="&amp;F37)</f>
        <v>0</v>
      </c>
      <c r="H36" s="39">
        <f t="shared" si="3"/>
        <v>3.9534883720930267</v>
      </c>
      <c r="I36" s="40">
        <f>COUNTIF(Vertices[Out-Degree],"&gt;= "&amp;H36)-COUNTIF(Vertices[Out-Degree],"&gt;="&amp;H37)</f>
        <v>29</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f ca="1" t="shared" si="9"/>
        <v>3.9534883720930267</v>
      </c>
      <c r="U36" s="40">
        <f ca="1" t="shared" si="0"/>
        <v>29</v>
      </c>
    </row>
    <row r="37" spans="4:21" ht="15">
      <c r="D37" s="34">
        <f t="shared" si="1"/>
        <v>9.953488372093034</v>
      </c>
      <c r="E37" s="3">
        <f>COUNTIF(Vertices[Degree],"&gt;= "&amp;D37)-COUNTIF(Vertices[Degree],"&gt;="&amp;D38)</f>
        <v>4</v>
      </c>
      <c r="F37" s="41">
        <f t="shared" si="2"/>
        <v>9.767441860465114</v>
      </c>
      <c r="G37" s="42">
        <f>COUNTIF(Vertices[In-Degree],"&gt;= "&amp;F37)-COUNTIF(Vertices[In-Degree],"&gt;="&amp;F38)</f>
        <v>1</v>
      </c>
      <c r="H37" s="41">
        <f t="shared" si="3"/>
        <v>4.069767441860469</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f ca="1" t="shared" si="9"/>
        <v>4.069767441860469</v>
      </c>
      <c r="U37" s="42">
        <f ca="1" t="shared" si="0"/>
        <v>0</v>
      </c>
    </row>
    <row r="38" spans="4:21" ht="15">
      <c r="D38" s="34">
        <f t="shared" si="1"/>
        <v>10.209302325581406</v>
      </c>
      <c r="E38" s="3">
        <f>COUNTIF(Vertices[Degree],"&gt;= "&amp;D38)-COUNTIF(Vertices[Degree],"&gt;="&amp;D39)</f>
        <v>0</v>
      </c>
      <c r="F38" s="39">
        <f t="shared" si="2"/>
        <v>10.046511627906975</v>
      </c>
      <c r="G38" s="40">
        <f>COUNTIF(Vertices[In-Degree],"&gt;= "&amp;F38)-COUNTIF(Vertices[In-Degree],"&gt;="&amp;F39)</f>
        <v>0</v>
      </c>
      <c r="H38" s="39">
        <f t="shared" si="3"/>
        <v>4.186046511627911</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f ca="1" t="shared" si="9"/>
        <v>4.186046511627911</v>
      </c>
      <c r="U38" s="40">
        <f ca="1" t="shared" si="0"/>
        <v>0</v>
      </c>
    </row>
    <row r="39" spans="4:21" ht="15">
      <c r="D39" s="34">
        <f t="shared" si="1"/>
        <v>10.465116279069779</v>
      </c>
      <c r="E39" s="3">
        <f>COUNTIF(Vertices[Degree],"&gt;= "&amp;D39)-COUNTIF(Vertices[Degree],"&gt;="&amp;D40)</f>
        <v>0</v>
      </c>
      <c r="F39" s="41">
        <f t="shared" si="2"/>
        <v>10.325581395348836</v>
      </c>
      <c r="G39" s="42">
        <f>COUNTIF(Vertices[In-Degree],"&gt;= "&amp;F39)-COUNTIF(Vertices[In-Degree],"&gt;="&amp;F40)</f>
        <v>0</v>
      </c>
      <c r="H39" s="41">
        <f t="shared" si="3"/>
        <v>4.302325581395353</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f ca="1" t="shared" si="9"/>
        <v>4.302325581395353</v>
      </c>
      <c r="U39" s="42">
        <f ca="1" t="shared" si="0"/>
        <v>0</v>
      </c>
    </row>
    <row r="40" spans="4:21" ht="15">
      <c r="D40" s="34">
        <f t="shared" si="1"/>
        <v>10.720930232558151</v>
      </c>
      <c r="E40" s="3">
        <f>COUNTIF(Vertices[Degree],"&gt;= "&amp;D40)-COUNTIF(Vertices[Degree],"&gt;="&amp;D41)</f>
        <v>0</v>
      </c>
      <c r="F40" s="39">
        <f t="shared" si="2"/>
        <v>10.604651162790697</v>
      </c>
      <c r="G40" s="40">
        <f>COUNTIF(Vertices[In-Degree],"&gt;= "&amp;F40)-COUNTIF(Vertices[In-Degree],"&gt;="&amp;F41)</f>
        <v>0</v>
      </c>
      <c r="H40" s="39">
        <f t="shared" si="3"/>
        <v>4.418604651162795</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f ca="1" t="shared" si="9"/>
        <v>4.418604651162795</v>
      </c>
      <c r="U40" s="40">
        <f ca="1" t="shared" si="0"/>
        <v>0</v>
      </c>
    </row>
    <row r="41" spans="4:21" ht="15">
      <c r="D41" s="34">
        <f t="shared" si="1"/>
        <v>10.976744186046524</v>
      </c>
      <c r="E41" s="3">
        <f>COUNTIF(Vertices[Degree],"&gt;= "&amp;D41)-COUNTIF(Vertices[Degree],"&gt;="&amp;D42)</f>
        <v>2</v>
      </c>
      <c r="F41" s="41">
        <f t="shared" si="2"/>
        <v>10.883720930232558</v>
      </c>
      <c r="G41" s="42">
        <f>COUNTIF(Vertices[In-Degree],"&gt;= "&amp;F41)-COUNTIF(Vertices[In-Degree],"&gt;="&amp;F42)</f>
        <v>1</v>
      </c>
      <c r="H41" s="41">
        <f t="shared" si="3"/>
        <v>4.534883720930237</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f ca="1" t="shared" si="9"/>
        <v>4.534883720930237</v>
      </c>
      <c r="U41" s="42">
        <f ca="1" t="shared" si="0"/>
        <v>0</v>
      </c>
    </row>
    <row r="42" spans="4:21" ht="15">
      <c r="D42" s="34">
        <f t="shared" si="1"/>
        <v>11.232558139534897</v>
      </c>
      <c r="E42" s="3">
        <f>COUNTIF(Vertices[Degree],"&gt;= "&amp;D42)-COUNTIF(Vertices[Degree],"&gt;="&amp;D43)</f>
        <v>0</v>
      </c>
      <c r="F42" s="39">
        <f t="shared" si="2"/>
        <v>11.162790697674419</v>
      </c>
      <c r="G42" s="40">
        <f>COUNTIF(Vertices[In-Degree],"&gt;= "&amp;F42)-COUNTIF(Vertices[In-Degree],"&gt;="&amp;F43)</f>
        <v>0</v>
      </c>
      <c r="H42" s="39">
        <f t="shared" si="3"/>
        <v>4.651162790697679</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f ca="1" t="shared" si="9"/>
        <v>4.651162790697679</v>
      </c>
      <c r="U42" s="40">
        <f ca="1" t="shared" si="0"/>
        <v>0</v>
      </c>
    </row>
    <row r="43" spans="1:21" ht="15">
      <c r="A43" s="35" t="s">
        <v>82</v>
      </c>
      <c r="B43" s="48">
        <f>IF(COUNT(Vertices[Degree])&gt;0,D2,NoMetricMessage)</f>
        <v>1</v>
      </c>
      <c r="D43" s="34">
        <f t="shared" si="1"/>
        <v>11.48837209302327</v>
      </c>
      <c r="E43" s="3">
        <f>COUNTIF(Vertices[Degree],"&gt;= "&amp;D43)-COUNTIF(Vertices[Degree],"&gt;="&amp;D44)</f>
        <v>0</v>
      </c>
      <c r="F43" s="41">
        <f t="shared" si="2"/>
        <v>11.44186046511628</v>
      </c>
      <c r="G43" s="42">
        <f>COUNTIF(Vertices[In-Degree],"&gt;= "&amp;F43)-COUNTIF(Vertices[In-Degree],"&gt;="&amp;F44)</f>
        <v>0</v>
      </c>
      <c r="H43" s="41">
        <f t="shared" si="3"/>
        <v>4.767441860465121</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f ca="1" t="shared" si="9"/>
        <v>4.767441860465121</v>
      </c>
      <c r="U43" s="42">
        <f ca="1" t="shared" si="0"/>
        <v>0</v>
      </c>
    </row>
    <row r="44" spans="1:21" ht="15">
      <c r="A44" s="35" t="s">
        <v>83</v>
      </c>
      <c r="B44" s="48">
        <f>IF(COUNT(Vertices[Degree])&gt;0,D45,NoMetricMessage)</f>
        <v>12</v>
      </c>
      <c r="D44" s="34">
        <f t="shared" si="1"/>
        <v>11.744186046511642</v>
      </c>
      <c r="E44" s="3">
        <f>COUNTIF(Vertices[Degree],"&gt;= "&amp;D44)-COUNTIF(Vertices[Degree],"&gt;="&amp;D45)</f>
        <v>0</v>
      </c>
      <c r="F44" s="39">
        <f t="shared" si="2"/>
        <v>11.72093023255814</v>
      </c>
      <c r="G44" s="40">
        <f>COUNTIF(Vertices[In-Degree],"&gt;= "&amp;F44)-COUNTIF(Vertices[In-Degree],"&gt;="&amp;F45)</f>
        <v>0</v>
      </c>
      <c r="H44" s="39">
        <f t="shared" si="3"/>
        <v>4.883720930232563</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f ca="1" t="shared" si="9"/>
        <v>4.883720930232563</v>
      </c>
      <c r="U44" s="40">
        <f ca="1" t="shared" si="0"/>
        <v>0</v>
      </c>
    </row>
    <row r="45" spans="1:21" ht="15">
      <c r="A45" s="35" t="s">
        <v>84</v>
      </c>
      <c r="B45" s="49">
        <f>_xlfn.IFERROR(AVERAGE(Vertices[Degree]),NoMetricMessage)</f>
        <v>4.5285714285714285</v>
      </c>
      <c r="D45" s="34">
        <f>MAX(Vertices[Degree])</f>
        <v>12</v>
      </c>
      <c r="E45" s="3">
        <f>COUNTIF(Vertices[Degree],"&gt;= "&amp;D45)-COUNTIF(Vertices[Degree],"&gt;="&amp;D46)</f>
        <v>1</v>
      </c>
      <c r="F45" s="43">
        <f>MAX(Vertices[In-Degree])</f>
        <v>12</v>
      </c>
      <c r="G45" s="44">
        <f>COUNTIF(Vertices[In-Degree],"&gt;= "&amp;F45)-COUNTIF(Vertices[In-Degree],"&gt;="&amp;F46)</f>
        <v>1</v>
      </c>
      <c r="H45" s="43">
        <f>MAX(Vertices[Out-Degree])</f>
        <v>5</v>
      </c>
      <c r="I45" s="44">
        <f>COUNTIF(Vertices[Out-Degree],"&gt;= "&amp;H45)-COUNTIF(Vertices[Out-Degree],"&gt;="&amp;H46)</f>
        <v>37</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f ca="1">MAX(INDIRECT(DynamicFilterSourceColumnRange))</f>
        <v>5</v>
      </c>
      <c r="U45" s="44">
        <f ca="1" t="shared" si="0"/>
        <v>37</v>
      </c>
    </row>
    <row r="46" spans="1:2" ht="15">
      <c r="A46" s="35" t="s">
        <v>85</v>
      </c>
      <c r="B46" s="49">
        <f>_xlfn.IFERROR(MEDIAN(Vertices[Degree]),NoMetricMessage)</f>
        <v>4</v>
      </c>
    </row>
    <row r="57" spans="1:2" ht="15">
      <c r="A57" s="35" t="s">
        <v>89</v>
      </c>
      <c r="B57" s="48">
        <f>IF(COUNT(Vertices[In-Degree])&gt;0,F2,NoMetricMessage)</f>
        <v>0</v>
      </c>
    </row>
    <row r="58" spans="1:2" ht="15">
      <c r="A58" s="35" t="s">
        <v>90</v>
      </c>
      <c r="B58" s="48">
        <f>IF(COUNT(Vertices[In-Degree])&gt;0,F45,NoMetricMessage)</f>
        <v>12</v>
      </c>
    </row>
    <row r="59" spans="1:2" ht="15">
      <c r="A59" s="35" t="s">
        <v>91</v>
      </c>
      <c r="B59" s="49">
        <f>_xlfn.IFERROR(AVERAGE(Vertices[In-Degree]),NoMetricMessage)</f>
        <v>3.1785714285714284</v>
      </c>
    </row>
    <row r="60" spans="1:2" ht="15">
      <c r="A60" s="35" t="s">
        <v>92</v>
      </c>
      <c r="B60" s="49">
        <f>_xlfn.IFERROR(MEDIAN(Vertices[In-Degree]),NoMetricMessage)</f>
        <v>3</v>
      </c>
    </row>
    <row r="71" spans="1:2" ht="15">
      <c r="A71" s="35" t="s">
        <v>95</v>
      </c>
      <c r="B71" s="48">
        <f>IF(COUNT(Vertices[Out-Degree])&gt;0,H2,NoMetricMessage)</f>
        <v>0</v>
      </c>
    </row>
    <row r="72" spans="1:2" ht="15">
      <c r="A72" s="35" t="s">
        <v>96</v>
      </c>
      <c r="B72" s="48">
        <f>IF(COUNT(Vertices[Out-Degree])&gt;0,H45,NoMetricMessage)</f>
        <v>5</v>
      </c>
    </row>
    <row r="73" spans="1:2" ht="15">
      <c r="A73" s="35" t="s">
        <v>97</v>
      </c>
      <c r="B73" s="49">
        <f>_xlfn.IFERROR(AVERAGE(Vertices[Out-Degree]),NoMetricMessage)</f>
        <v>3.1785714285714284</v>
      </c>
    </row>
    <row r="74" spans="1:2" ht="15">
      <c r="A74" s="35" t="s">
        <v>98</v>
      </c>
      <c r="B74" s="49">
        <f>_xlfn.IFERROR(MEDIAN(Vertices[Out-Degree]),NoMetricMessage)</f>
        <v>3</v>
      </c>
    </row>
    <row r="85" spans="1:2" ht="15">
      <c r="A85" s="35" t="s">
        <v>101</v>
      </c>
      <c r="B85" s="49" t="str">
        <f>IF(COUNT(Vertices[Betweenness Centrality])&gt;0,J2,NoMetricMessage)</f>
        <v>Not Available</v>
      </c>
    </row>
    <row r="86" spans="1:2" ht="15">
      <c r="A86" s="35" t="s">
        <v>102</v>
      </c>
      <c r="B86" s="49" t="str">
        <f>IF(COUNT(Vertices[Betweenness Centrality])&gt;0,J45,NoMetricMessage)</f>
        <v>Not Available</v>
      </c>
    </row>
    <row r="87" spans="1:2" ht="15">
      <c r="A87" s="35" t="s">
        <v>103</v>
      </c>
      <c r="B87" s="49" t="str">
        <f>_xlfn.IFERROR(AVERAGE(Vertices[Betweenness Centrality]),NoMetricMessage)</f>
        <v>Not Available</v>
      </c>
    </row>
    <row r="88" spans="1:2" ht="15">
      <c r="A88" s="35" t="s">
        <v>104</v>
      </c>
      <c r="B88" s="49" t="str">
        <f>_xlfn.IFERROR(MEDIAN(Vertices[Betweenness Centrality]),NoMetricMessage)</f>
        <v>Not Available</v>
      </c>
    </row>
    <row r="99" spans="1:2" ht="15">
      <c r="A99" s="35" t="s">
        <v>107</v>
      </c>
      <c r="B99" s="49" t="str">
        <f>IF(COUNT(Vertices[Closeness Centrality])&gt;0,L2,NoMetricMessage)</f>
        <v>Not Available</v>
      </c>
    </row>
    <row r="100" spans="1:2" ht="15">
      <c r="A100" s="35" t="s">
        <v>108</v>
      </c>
      <c r="B100" s="49" t="str">
        <f>IF(COUNT(Vertices[Closeness Centrality])&gt;0,L45,NoMetricMessage)</f>
        <v>Not Available</v>
      </c>
    </row>
    <row r="101" spans="1:2" ht="15">
      <c r="A101" s="35" t="s">
        <v>109</v>
      </c>
      <c r="B101" s="49" t="str">
        <f>_xlfn.IFERROR(AVERAGE(Vertices[Closeness Centrality]),NoMetricMessage)</f>
        <v>Not Available</v>
      </c>
    </row>
    <row r="102" spans="1:2" ht="15">
      <c r="A102" s="35" t="s">
        <v>110</v>
      </c>
      <c r="B102" s="49" t="str">
        <f>_xlfn.IFERROR(MEDIAN(Vertices[Closeness Centrality]),NoMetricMessage)</f>
        <v>Not Available</v>
      </c>
    </row>
    <row r="113" spans="1:2" ht="15">
      <c r="A113" s="35" t="s">
        <v>113</v>
      </c>
      <c r="B113" s="49" t="str">
        <f>IF(COUNT(Vertices[Eigenvector Centrality])&gt;0,N2,NoMetricMessage)</f>
        <v>Not Available</v>
      </c>
    </row>
    <row r="114" spans="1:2" ht="15">
      <c r="A114" s="35" t="s">
        <v>114</v>
      </c>
      <c r="B114" s="49" t="str">
        <f>IF(COUNT(Vertices[Eigenvector Centrality])&gt;0,N45,NoMetricMessage)</f>
        <v>Not Available</v>
      </c>
    </row>
    <row r="115" spans="1:2" ht="15">
      <c r="A115" s="35" t="s">
        <v>115</v>
      </c>
      <c r="B115" s="49" t="str">
        <f>_xlfn.IFERROR(AVERAGE(Vertices[Eigenvector Centrality]),NoMetricMessage)</f>
        <v>Not Available</v>
      </c>
    </row>
    <row r="116" spans="1:2" ht="15">
      <c r="A116" s="35" t="s">
        <v>116</v>
      </c>
      <c r="B116" s="49" t="str">
        <f>_xlfn.IFERROR(MEDIAN(Vertices[Eigenvector Centrality]),NoMetricMessage)</f>
        <v>Not Available</v>
      </c>
    </row>
    <row r="127" spans="1:2" ht="15">
      <c r="A127" s="35" t="s">
        <v>140</v>
      </c>
      <c r="B127" s="49" t="str">
        <f>IF(COUNT(Vertices[PageRank])&gt;0,P2,NoMetricMessage)</f>
        <v>Not Available</v>
      </c>
    </row>
    <row r="128" spans="1:2" ht="15">
      <c r="A128" s="35" t="s">
        <v>141</v>
      </c>
      <c r="B128" s="49" t="str">
        <f>IF(COUNT(Vertices[PageRank])&gt;0,P45,NoMetricMessage)</f>
        <v>Not Available</v>
      </c>
    </row>
    <row r="129" spans="1:2" ht="15">
      <c r="A129" s="35" t="s">
        <v>142</v>
      </c>
      <c r="B129" s="49" t="str">
        <f>_xlfn.IFERROR(AVERAGE(Vertices[PageRank]),NoMetricMessage)</f>
        <v>Not Available</v>
      </c>
    </row>
    <row r="130" spans="1:2" ht="15">
      <c r="A130" s="35" t="s">
        <v>143</v>
      </c>
      <c r="B130" s="49" t="str">
        <f>_xlfn.IFERROR(MEDIAN(Vertices[PageRank]),NoMetricMessage)</f>
        <v>Not Available</v>
      </c>
    </row>
    <row r="141" spans="1:2" ht="15">
      <c r="A141" s="35" t="s">
        <v>119</v>
      </c>
      <c r="B141" s="49" t="str">
        <f>IF(COUNT(Vertices[Clustering Coefficient])&gt;0,R2,NoMetricMessage)</f>
        <v>Not Available</v>
      </c>
    </row>
    <row r="142" spans="1:2" ht="15">
      <c r="A142" s="35" t="s">
        <v>120</v>
      </c>
      <c r="B142" s="49" t="str">
        <f>IF(COUNT(Vertices[Clustering Coefficient])&gt;0,R45,NoMetricMessage)</f>
        <v>Not Available</v>
      </c>
    </row>
    <row r="143" spans="1:2" ht="15">
      <c r="A143" s="35" t="s">
        <v>121</v>
      </c>
      <c r="B143" s="49" t="str">
        <f>_xlfn.IFERROR(AVERAGE(Vertices[Clustering Coefficient]),NoMetricMessage)</f>
        <v>Not Available</v>
      </c>
    </row>
    <row r="144" spans="1:2" ht="15">
      <c r="A144" s="35" t="s">
        <v>122</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68</v>
      </c>
      <c r="J1" s="4" t="s">
        <v>18</v>
      </c>
      <c r="K1" s="4" t="s">
        <v>17</v>
      </c>
      <c r="M1" s="4" t="s">
        <v>22</v>
      </c>
      <c r="N1" s="4" t="s">
        <v>23</v>
      </c>
      <c r="O1" s="4" t="s">
        <v>24</v>
      </c>
      <c r="P1" s="4" t="s">
        <v>25</v>
      </c>
    </row>
    <row r="2" spans="1:16" ht="15">
      <c r="A2" s="1" t="s">
        <v>52</v>
      </c>
      <c r="B2" s="1" t="s">
        <v>132</v>
      </c>
      <c r="C2" t="s">
        <v>55</v>
      </c>
      <c r="D2" t="s">
        <v>56</v>
      </c>
      <c r="E2" t="s">
        <v>56</v>
      </c>
      <c r="F2" s="1" t="s">
        <v>52</v>
      </c>
      <c r="G2" t="s">
        <v>66</v>
      </c>
      <c r="H2" t="s">
        <v>159</v>
      </c>
      <c r="J2" t="s">
        <v>19</v>
      </c>
      <c r="K2">
        <v>108</v>
      </c>
      <c r="M2" t="s">
        <v>323</v>
      </c>
      <c r="N2" t="s">
        <v>0</v>
      </c>
      <c r="O2">
        <v>16720152</v>
      </c>
      <c r="P2">
        <v>16720491</v>
      </c>
    </row>
    <row r="3" spans="1:16" ht="15">
      <c r="A3" s="1" t="s">
        <v>53</v>
      </c>
      <c r="B3" s="1" t="s">
        <v>133</v>
      </c>
      <c r="C3" t="s">
        <v>53</v>
      </c>
      <c r="D3" t="s">
        <v>57</v>
      </c>
      <c r="E3" t="s">
        <v>57</v>
      </c>
      <c r="F3" s="1" t="s">
        <v>53</v>
      </c>
      <c r="G3" t="s">
        <v>67</v>
      </c>
      <c r="H3" t="s">
        <v>69</v>
      </c>
      <c r="J3" t="s">
        <v>30</v>
      </c>
      <c r="K3" t="s">
        <v>31</v>
      </c>
      <c r="M3" t="s">
        <v>323</v>
      </c>
      <c r="N3" t="s">
        <v>1</v>
      </c>
      <c r="O3">
        <v>16720154</v>
      </c>
      <c r="P3">
        <v>16720491</v>
      </c>
    </row>
    <row r="4" spans="1:16" ht="15">
      <c r="A4" s="1" t="s">
        <v>54</v>
      </c>
      <c r="B4" s="1" t="s">
        <v>134</v>
      </c>
      <c r="C4" t="s">
        <v>54</v>
      </c>
      <c r="D4" t="s">
        <v>58</v>
      </c>
      <c r="E4" t="s">
        <v>58</v>
      </c>
      <c r="F4" s="1" t="s">
        <v>54</v>
      </c>
      <c r="G4">
        <v>0</v>
      </c>
      <c r="H4" t="s">
        <v>70</v>
      </c>
      <c r="J4" s="12" t="s">
        <v>79</v>
      </c>
      <c r="K4" s="12"/>
      <c r="M4" t="s">
        <v>146</v>
      </c>
      <c r="N4" t="s">
        <v>46</v>
      </c>
      <c r="O4">
        <v>1.5</v>
      </c>
      <c r="P4">
        <v>10</v>
      </c>
    </row>
    <row r="5" spans="1:16" ht="409.5">
      <c r="A5">
        <v>1</v>
      </c>
      <c r="B5" s="1" t="s">
        <v>135</v>
      </c>
      <c r="C5" t="s">
        <v>52</v>
      </c>
      <c r="D5" t="s">
        <v>59</v>
      </c>
      <c r="E5" t="s">
        <v>59</v>
      </c>
      <c r="F5">
        <v>1</v>
      </c>
      <c r="G5">
        <v>1</v>
      </c>
      <c r="H5" t="s">
        <v>71</v>
      </c>
      <c r="J5" t="s">
        <v>172</v>
      </c>
      <c r="K5" s="13" t="s">
        <v>347</v>
      </c>
      <c r="M5" t="s">
        <v>146</v>
      </c>
      <c r="N5" t="s">
        <v>15</v>
      </c>
      <c r="O5">
        <v>150</v>
      </c>
      <c r="P5">
        <v>9863.966796875</v>
      </c>
    </row>
    <row r="6" spans="1:18" ht="15">
      <c r="A6">
        <v>0</v>
      </c>
      <c r="B6" s="1" t="s">
        <v>136</v>
      </c>
      <c r="C6">
        <v>1</v>
      </c>
      <c r="D6" t="s">
        <v>60</v>
      </c>
      <c r="E6" t="s">
        <v>60</v>
      </c>
      <c r="F6">
        <v>0</v>
      </c>
      <c r="H6" t="s">
        <v>72</v>
      </c>
      <c r="J6" t="s">
        <v>173</v>
      </c>
      <c r="K6">
        <v>3</v>
      </c>
      <c r="M6" t="s">
        <v>146</v>
      </c>
      <c r="N6" t="s">
        <v>16</v>
      </c>
      <c r="O6">
        <v>186</v>
      </c>
      <c r="P6">
        <v>9812.943359375</v>
      </c>
      <c r="R6" t="s">
        <v>129</v>
      </c>
    </row>
    <row r="7" spans="1:16" ht="15">
      <c r="A7">
        <v>2</v>
      </c>
      <c r="B7">
        <v>1</v>
      </c>
      <c r="C7">
        <v>0</v>
      </c>
      <c r="D7" t="s">
        <v>61</v>
      </c>
      <c r="E7" t="s">
        <v>61</v>
      </c>
      <c r="F7">
        <v>2</v>
      </c>
      <c r="H7" t="s">
        <v>73</v>
      </c>
      <c r="J7" t="s">
        <v>319</v>
      </c>
      <c r="K7" t="s">
        <v>346</v>
      </c>
      <c r="M7" t="s">
        <v>146</v>
      </c>
      <c r="N7" t="s">
        <v>32</v>
      </c>
      <c r="O7">
        <v>1</v>
      </c>
      <c r="P7">
        <v>12</v>
      </c>
    </row>
    <row r="8" spans="1:16" ht="15">
      <c r="A8"/>
      <c r="B8">
        <v>2</v>
      </c>
      <c r="C8">
        <v>2</v>
      </c>
      <c r="D8" t="s">
        <v>62</v>
      </c>
      <c r="E8" t="s">
        <v>62</v>
      </c>
      <c r="H8" t="s">
        <v>74</v>
      </c>
      <c r="J8" t="s">
        <v>321</v>
      </c>
      <c r="K8" t="s">
        <v>337</v>
      </c>
      <c r="M8" t="s">
        <v>146</v>
      </c>
      <c r="N8" t="s">
        <v>33</v>
      </c>
      <c r="O8">
        <v>0</v>
      </c>
      <c r="P8">
        <v>12</v>
      </c>
    </row>
    <row r="9" spans="1:16" ht="409.5">
      <c r="A9"/>
      <c r="B9">
        <v>3</v>
      </c>
      <c r="C9">
        <v>4</v>
      </c>
      <c r="D9" t="s">
        <v>63</v>
      </c>
      <c r="E9" t="s">
        <v>63</v>
      </c>
      <c r="H9" t="s">
        <v>75</v>
      </c>
      <c r="J9" t="s">
        <v>322</v>
      </c>
      <c r="K9" s="13" t="s">
        <v>352</v>
      </c>
      <c r="M9" t="s">
        <v>146</v>
      </c>
      <c r="N9" t="s">
        <v>34</v>
      </c>
      <c r="O9">
        <v>0</v>
      </c>
      <c r="P9">
        <v>5</v>
      </c>
    </row>
    <row r="10" spans="1:11" ht="240">
      <c r="A10"/>
      <c r="B10">
        <v>4</v>
      </c>
      <c r="D10" t="s">
        <v>64</v>
      </c>
      <c r="E10" t="s">
        <v>64</v>
      </c>
      <c r="H10" t="s">
        <v>76</v>
      </c>
      <c r="J10" t="s">
        <v>353</v>
      </c>
      <c r="K10" s="13" t="s">
        <v>354</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851D40F-208D-4342-A72F-1F4B105CE3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Ridho Zulkhairi</dc:creator>
  <cp:keywords/>
  <dc:description/>
  <cp:lastModifiedBy>Ridho Zulkhairi</cp:lastModifiedBy>
  <dcterms:created xsi:type="dcterms:W3CDTF">2008-01-30T00:41:58Z</dcterms:created>
  <dcterms:modified xsi:type="dcterms:W3CDTF">2021-06-23T07:13:52Z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