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<sst xmlns="http://schemas.openxmlformats.org/spreadsheetml/2006/main" count="6407" uniqueCount="1310">
  <si>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</si>
  <si>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</si>
  <si>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</si>
  <si>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</si>
  <si>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</si>
  <si>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</si>
  <si>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</si>
  <si>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</si>
  <si>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</si>
  <si>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</si>
  <si>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</si>
  <si>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</si>
  <si>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</si>
  <si>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</si>
  <si>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</si>
  <si>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</si>
  <si>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</si>
  <si>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</si>
  <si>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</si>
  <si>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</si>
  <si>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</si>
  <si>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</si>
  <si>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</si>
  <si>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</si>
  <si>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</si>
  <si>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</si>
  <si>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</si>
  <si>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</si>
  <si>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</si>
  <si>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</si>
  <si>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</si>
  <si>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</si>
  <si>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</si>
  <si>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</si>
  <si>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</si>
  <si>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</si>
  <si>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</si>
  <si>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</si>
  <si>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</si>
  <si>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</si>
  <si>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</si>
  <si>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</si>
  <si>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</si>
  <si>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</si>
  <si>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</si>
  <si>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</si>
  <si>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</si>
  <si>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</si>
  <si>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</si>
  <si>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</si>
  <si>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</si>
  <si>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</si>
  <si>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</si>
  <si>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</si>
  <si>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</si>
  <si>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</si>
  <si>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</si>
  <si>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</si>
  <si>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</si>
  <si>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</si>
  <si>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</si>
  <si>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</si>
  <si>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</si>
  <si>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</si>
  <si>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</si>
  <si>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</si>
  <si>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</si>
  <si>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</si>
  <si>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</si>
  <si>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</si>
  <si>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</si>
  <si>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</si>
  <si>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</si>
  <si>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</si>
  <si>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</si>
  <si>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</si>
  <si>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</si>
  <si>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</si>
  <si>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</si>
  <si>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</si>
  <si>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</si>
  <si>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</si>
  <si>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</si>
  <si>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</si>
  <si>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</si>
  <si>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</si>
  <si>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</si>
  <si>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</si>
  <si>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</si>
  <si>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</si>
  <si>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</si>
  <si>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</si>
  <si>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</si>
  <si>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</si>
  <si>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</si>
  <si>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</si>
  <si>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</si>
  <si>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</si>
  <si>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</si>
  <si>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</si>
  <si>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</si>
  <si>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</si>
  <si>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</si>
  <si>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</si>
  <si>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</si>
  <si>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</si>
  <si>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</si>
  <si>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</si>
  <si>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</si>
  <si>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</si>
  <si>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</si>
  <si>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</si>
  <si>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</si>
  <si>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</si>
  <si>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</si>
  <si>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</si>
  <si>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</si>
  <si>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</si>
  <si>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</si>
  <si>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</si>
  <si>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</si>
  <si>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</si>
  <si>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</si>
  <si>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</si>
  <si>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</si>
  <si>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</si>
  <si>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</si>
  <si>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</si>
  <si>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</si>
  <si>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</si>
  <si>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</si>
  <si>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</si>
  <si>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</si>
  <si>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</si>
  <si>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</si>
  <si>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</si>
  <si>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</si>
  <si>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</si>
  <si>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</si>
  <si>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</si>
  <si>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</si>
  <si>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</si>
  <si>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</si>
  <si>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</si>
  <si>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</si>
  <si>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</si>
  <si>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</si>
  <si>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</si>
  <si>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</si>
  <si>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</si>
  <si>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</si>
  <si>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</si>
  <si>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</si>
  <si>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</si>
  <si>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</si>
  <si>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</si>
  <si>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</si>
  <si>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</si>
  <si>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</si>
  <si>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</si>
  <si>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</si>
  <si>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</si>
  <si>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</si>
  <si>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</si>
  <si>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</si>
  <si>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</si>
  <si>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</si>
  <si>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</si>
  <si>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</si>
  <si>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</si>
  <si>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</si>
  <si>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</si>
  <si>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</si>
  <si>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</si>
  <si>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</si>
  <si>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</si>
  <si>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</si>
  <si>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Shared Commenter</t>
  </si>
  <si>
    <t>Video1 Comment</t>
  </si>
  <si>
    <t>Video2 Comment</t>
  </si>
  <si>
    <t>URLs In Video1 Comment</t>
  </si>
  <si>
    <t>URLs In Video2 Comment</t>
  </si>
  <si>
    <t>Domains In Video1 Comment</t>
  </si>
  <si>
    <t>Domains In Video2 Comment</t>
  </si>
  <si>
    <t>Hashtags In Video1 Comment</t>
  </si>
  <si>
    <t>Hashtags In Video2 Comment</t>
  </si>
  <si>
    <t>URLs In Both Video Comments</t>
  </si>
  <si>
    <t>Domains In Both Video Comments</t>
  </si>
  <si>
    <t>Hashtags In Both Video Comments</t>
  </si>
  <si>
    <t>atznZvtdRAE</t>
  </si>
  <si>
    <t>UMeqtfsYBQc</t>
  </si>
  <si>
    <t>JcK0oAVy7bM</t>
  </si>
  <si>
    <t>usI5zCNFaFc</t>
  </si>
  <si>
    <t>yGWwhg4NF78</t>
  </si>
  <si>
    <t>CUPQ74OtiOk</t>
  </si>
  <si>
    <t>xF2EimLa8Yo</t>
  </si>
  <si>
    <t>Shared commenter</t>
  </si>
  <si>
    <t>Darko Dizdarevic</t>
  </si>
  <si>
    <t>Amer Syrian</t>
  </si>
  <si>
    <t>Big hello from bosnia we enjoy in sochi it was great</t>
  </si>
  <si>
    <t>الفريق الإعلامي متمكن جداً ، و اسلوب جديد و رائع بطريقة عرض البرنامج و تصويره تجعل عنصر التشويق طاغياً عليه ، مما يجعلنا نشتاق لرؤية الحلقة بأكملها و جميع الحلقات &lt;br&gt;لانشعر بأنه برنامج بل نشعر بأنّ رماح تأخذنا في رحلة &lt;br&gt;برنامج عزم الشباب برنامج رائع جدًا جدًا جدًا &lt;br&gt;شكراً لجميع القائمين عليه</t>
  </si>
  <si>
    <t>الله يعطيكم ألف مليون عافية &lt;br&gt;برنامج ممتع &lt;br&gt;و تغطية جميلة &lt;br&gt;شكرا لكم</t>
  </si>
  <si>
    <t>استاذنا أحمد بكري الله يعطيك الف عافية عل  تعبك</t>
  </si>
  <si>
    <t>استاذ أحمد جبور منور</t>
  </si>
  <si>
    <t>دكتور فراس منور</t>
  </si>
  <si>
    <t>أفتخر كمتطوع في هيئة أجيال السلام لكل شيء تقدمه هيئة أجيال السلام &lt;br&gt;حين أرى شراكات الهيئة مع مختلف الوزارات و المنظمات ليكون لها بصمة قوية في أي إبداع في هذه البرامج،  يجعلني فخورا كوني جزء من هذا الشيء</t>
  </si>
  <si>
    <t>❤</t>
  </si>
  <si>
    <t>_xD83D__xDC4F__xD83D__xDC4F__xD83D__xDC4F_</t>
  </si>
  <si>
    <t>miss you all</t>
  </si>
  <si>
    <t>الله يعطيك العافية رماح &lt;br&gt;جهود كبيرة تُشكرون عليها &lt;br&gt;برنامج عزم الشباب برنامج ممتع و مؤثر جدا في المجتمع المحلي المُستضيف و الضيف(اللاجئين)</t>
  </si>
  <si>
    <t xml:space="preserve">I miss you guys </t>
  </si>
  <si>
    <t/>
  </si>
  <si>
    <t>7BzMWeHzl4c</t>
  </si>
  <si>
    <t>7xMfD27tNUs</t>
  </si>
  <si>
    <t>NtoumsAuD3Y</t>
  </si>
  <si>
    <t>8-KBY5Ro5EU</t>
  </si>
  <si>
    <t>xJ_eYrcCEDc</t>
  </si>
  <si>
    <t>syOiljRkPfY</t>
  </si>
  <si>
    <t>yLGzcyeKMX8</t>
  </si>
  <si>
    <t>w1kbkQg01Oo</t>
  </si>
  <si>
    <t>p5vZ6kJxzPg</t>
  </si>
  <si>
    <t>4zSC0plJxeM</t>
  </si>
  <si>
    <t>Z7JdywH2QZ4</t>
  </si>
  <si>
    <t>H_yxx-bDOio</t>
  </si>
  <si>
    <t>gO_W6MfRJl8</t>
  </si>
  <si>
    <t>uyeMRfWWECY</t>
  </si>
  <si>
    <t>nZ2bslkAKCE</t>
  </si>
  <si>
    <t>tnPjN8e-p_A</t>
  </si>
  <si>
    <t>TfYI6SiXQxc</t>
  </si>
  <si>
    <t>lYuoCEnVR2s</t>
  </si>
  <si>
    <t>-CfcATaci1U</t>
  </si>
  <si>
    <t>VB6fRDY-sp0</t>
  </si>
  <si>
    <t>Jux1QKng_Wg</t>
  </si>
  <si>
    <t>wclNYcXVU5Q</t>
  </si>
  <si>
    <t>5Y7HJdNxj9w</t>
  </si>
  <si>
    <t>lpkAY6V8tcI</t>
  </si>
  <si>
    <t>2XLt5ukou08</t>
  </si>
  <si>
    <t>rmUn9Sf2FnA</t>
  </si>
  <si>
    <t>lOxCJ9uNxLw</t>
  </si>
  <si>
    <t>VjHvgZlQ2q8</t>
  </si>
  <si>
    <t>5KPTnCtGaEs</t>
  </si>
  <si>
    <t>vYEX7nK7b30</t>
  </si>
  <si>
    <t>uDoD-Td2DWA</t>
  </si>
  <si>
    <t>uRCDgbnpLo0</t>
  </si>
  <si>
    <t>s0cSnfwD4eM</t>
  </si>
  <si>
    <t>q3IwDG8ByYw</t>
  </si>
  <si>
    <t>5j4GCMhCqBU</t>
  </si>
  <si>
    <t>5nsltvVIg3I</t>
  </si>
  <si>
    <t>HUcfg4_OHsg</t>
  </si>
  <si>
    <t>_G1kQAOFRjQ</t>
  </si>
  <si>
    <t>p2v0QBd22zc</t>
  </si>
  <si>
    <t>4FZqyfVD798</t>
  </si>
  <si>
    <t>_0qGG_VjgV4</t>
  </si>
  <si>
    <t>EZ9-UkPniFE</t>
  </si>
  <si>
    <t>WMNMjx7AJgc</t>
  </si>
  <si>
    <t>p6eZklNZ8-k</t>
  </si>
  <si>
    <t>TDBxBEu8JX0</t>
  </si>
  <si>
    <t>szzp3PcEmtw</t>
  </si>
  <si>
    <t>-w3cZ9aqY9s</t>
  </si>
  <si>
    <t>a_8_GP0htN4</t>
  </si>
  <si>
    <t>rNkcCuNDfBo</t>
  </si>
  <si>
    <t>MPvqvmOsn3A</t>
  </si>
  <si>
    <t>6JZpLDGQsPM</t>
  </si>
  <si>
    <t>Gmj63tVcbcE</t>
  </si>
  <si>
    <t>oIUJmtk-sZo</t>
  </si>
  <si>
    <t>6pmB2Nz6oJw</t>
  </si>
  <si>
    <t>_RjAgDsV4RE</t>
  </si>
  <si>
    <t>KLKR_-VXfsE</t>
  </si>
  <si>
    <t>riAlhxJijAo</t>
  </si>
  <si>
    <t>ZmvmX2LrGck</t>
  </si>
  <si>
    <t>Ky_g1xzKCng</t>
  </si>
  <si>
    <t>URtWrcXVAwQ</t>
  </si>
  <si>
    <t>u8y0OGRfeqA</t>
  </si>
  <si>
    <t>4XFo1SIjHYE</t>
  </si>
  <si>
    <t>MN4Za_fHvhQ</t>
  </si>
  <si>
    <t>6v8Msg1JBO4</t>
  </si>
  <si>
    <t>hqgjwEB6kLA</t>
  </si>
  <si>
    <t>Uywr9HpexFA</t>
  </si>
  <si>
    <t>psjXEVzMnGI</t>
  </si>
  <si>
    <t>vUcedHsVceo</t>
  </si>
  <si>
    <t>S9HnoNIMSQk</t>
  </si>
  <si>
    <t>mIuteWFVYR0</t>
  </si>
  <si>
    <t>Cq0-OUgMDLM</t>
  </si>
  <si>
    <t>2gPxm867Czc</t>
  </si>
  <si>
    <t>ojCAC2VAuyQ</t>
  </si>
  <si>
    <t>OK9_sMHmUF0</t>
  </si>
  <si>
    <t>LHvduUQHmvc</t>
  </si>
  <si>
    <t>tCOdnD_Lq8g</t>
  </si>
  <si>
    <t>lBPViBOP8mc</t>
  </si>
  <si>
    <t>zZkRumKQ0Ck</t>
  </si>
  <si>
    <t>gIkI2q1Zpuw</t>
  </si>
  <si>
    <t>hNGjJwChXS4</t>
  </si>
  <si>
    <t>a_XOCkpmYZA</t>
  </si>
  <si>
    <t>7aptJ1rNgig</t>
  </si>
  <si>
    <t>m0Mxx9rVA6k</t>
  </si>
  <si>
    <t>7WCozXMTees</t>
  </si>
  <si>
    <t>ImevhIDv8sQ</t>
  </si>
  <si>
    <t>2h3OZ6JOIok</t>
  </si>
  <si>
    <t>h0ERkDXgCJg</t>
  </si>
  <si>
    <t>mI8Z4gMLhMY</t>
  </si>
  <si>
    <t>Title</t>
  </si>
  <si>
    <t>Description</t>
  </si>
  <si>
    <t>Tags</t>
  </si>
  <si>
    <t>Author</t>
  </si>
  <si>
    <t>Created Date (UTC)</t>
  </si>
  <si>
    <t>Views</t>
  </si>
  <si>
    <t>Comments</t>
  </si>
  <si>
    <t>Likes Count</t>
  </si>
  <si>
    <t>Dislikes Count</t>
  </si>
  <si>
    <t>Custom Menu Item Text</t>
  </si>
  <si>
    <t>Custom Menu Item Action</t>
  </si>
  <si>
    <t>International camp "Generations for Peace"</t>
  </si>
  <si>
    <t>Episode 3: Bonding Activities in Irbid</t>
  </si>
  <si>
    <t>Episode 1: Introducing Dialogue For Peace While Touring Ajloun</t>
  </si>
  <si>
    <t>Episode 5: Community Initiatives in Amman</t>
  </si>
  <si>
    <t>Maharati and Nashatati Programmes | Responses to COVID-19</t>
  </si>
  <si>
    <t>GFP President Dr Mohanned Arabiat Participates in UTS World Virtual Youth Festival 2020</t>
  </si>
  <si>
    <t>Generations For Peace 2020 Highlights</t>
  </si>
  <si>
    <t>Generations for Peace 2019 Highlights</t>
  </si>
  <si>
    <t>How We Work | Generations For Peace</t>
  </si>
  <si>
    <t>We are Generations For Peace | International Day of Peace 2020</t>
  </si>
  <si>
    <t>The Generations For Peace Programme</t>
  </si>
  <si>
    <t>About Us | Generations For Peace</t>
  </si>
  <si>
    <t>Our Generations For Peace Family</t>
  </si>
  <si>
    <t>GenerationsForPeace Advanced Training Video 2017</t>
  </si>
  <si>
    <t>Colors | Generations For Peace Remix</t>
  </si>
  <si>
    <t>E-Lo | Generations For Peace Remix</t>
  </si>
  <si>
    <t>Generations For Peace Highlights 2008 2011   YouTube</t>
  </si>
  <si>
    <t>11 Years of Generations For Peace</t>
  </si>
  <si>
    <t>How We Build Peace | Generations For Peace</t>
  </si>
  <si>
    <t>[Award Winning Documentary] Sport For Peace building Generations For Peace #SamsungAwards #MSU</t>
  </si>
  <si>
    <t>Our 12-Year Journey | Generations For Peace</t>
  </si>
  <si>
    <t>Generations for Peace Facilities</t>
  </si>
  <si>
    <t>How We Measure Impact | Generations For Peace Institute</t>
  </si>
  <si>
    <t>Ladies and gentleman, meet "Generations For Peace"</t>
  </si>
  <si>
    <t>Our Approach | Generations For Peace</t>
  </si>
  <si>
    <t>Media For Peace | Generations For Peace and US Embassy Amman</t>
  </si>
  <si>
    <t>Generations For Peace 2018 Highlights</t>
  </si>
  <si>
    <t>Generations For Peace Volunteer Establishes Football Academy for Syrian Refugees</t>
  </si>
  <si>
    <t>Milestone Moments 7 Years in the Field</t>
  </si>
  <si>
    <t>Generations for peace _jordan</t>
  </si>
  <si>
    <t>Generations for Peace Initiative</t>
  </si>
  <si>
    <t>Generations For Peace Initiative Grows On World Stage</t>
  </si>
  <si>
    <t>Generations For Peace Celebrates 13 Years</t>
  </si>
  <si>
    <t>W. Lemke's at 3rd 'Generations for Peace' Youth Camp - March 2009 - Abu Dhabi</t>
  </si>
  <si>
    <t>Mark Clark - Chief Executive Officer at Generations For Peace</t>
  </si>
  <si>
    <t>Co-operation Ireland's Generations For Peace Project</t>
  </si>
  <si>
    <t>Olympic Committee of Serbia - Generations for Peace - Children and Youth</t>
  </si>
  <si>
    <t>Peace Building Collaborative efforts by Generations for Peace supported by the IRF</t>
  </si>
  <si>
    <t>Football OutReach at the Generations for Peace Camp, Abu Dhabi, 2009</t>
  </si>
  <si>
    <t>Generations for Peace 2014</t>
  </si>
  <si>
    <t>Facts and Figures | Media For Peace</t>
  </si>
  <si>
    <t>2017 Generations For Peace Forum On Youth-led Peace Building</t>
  </si>
  <si>
    <t>Olympic Committee of Serbia - Generations for Peace - Train the Trainers</t>
  </si>
  <si>
    <t>Olympic Committee of Serbia - Generations for Peace - Sport and Peace</t>
  </si>
  <si>
    <t>International Day of Sport for Development and Peace 2014 By Generations For Peace-Lebanon</t>
  </si>
  <si>
    <t>Generations for Peace Camp 2009 Abu Dhabi</t>
  </si>
  <si>
    <t>Olympic Committee of Serbia - Generations for Peace - Interviews and Impressions</t>
  </si>
  <si>
    <t>generations for peace</t>
  </si>
  <si>
    <t>The Sport for Peace and Social Stabilization Programme | Generations For Peace and UNDP Jordan</t>
  </si>
  <si>
    <t>Generations For Peace</t>
  </si>
  <si>
    <t>Generations For Peace- Lebanon At Beirut Marathon 11-11-2012</t>
  </si>
  <si>
    <t>What Does Generations For Peace Mean To You?</t>
  </si>
  <si>
    <t>Creating Change - Amman Training Camp 2013</t>
  </si>
  <si>
    <t>Walking on Sunshine | Generations For Peace Remix</t>
  </si>
  <si>
    <t>Narratives for Peace Event - International Peace Day 2018</t>
  </si>
  <si>
    <t>Building Peace with Code  | Code for Jordan Programme</t>
  </si>
  <si>
    <t>International Peace Day - Generations For Peace Indonesian Delegates</t>
  </si>
  <si>
    <t>Generations For Peace. Kyrgyzstan, Osh. Sport For Peace</t>
  </si>
  <si>
    <t>Generations for Peace, SriLankaToday_0011c, 25th March 2009</t>
  </si>
  <si>
    <t>Generations for peace 09</t>
  </si>
  <si>
    <t>Generations for Peace Issyk-Kul Camp</t>
  </si>
  <si>
    <t>United in Diversity: Generations For Peace Arts and Advocacy For Peace Programme</t>
  </si>
  <si>
    <t>miss carnival generations for peace</t>
  </si>
  <si>
    <t>2017 Rotary International Peace Day</t>
  </si>
  <si>
    <t>Effects of Positive and Negative Media on our Daily Lives | Media For Peace</t>
  </si>
  <si>
    <t>#GFPChallengesYou on International Day of Peace</t>
  </si>
  <si>
    <t>Tired of War - Laeticia's Story</t>
  </si>
  <si>
    <t>Take a Peak into Lebanon | The Power of Cultural Diversity</t>
  </si>
  <si>
    <t>Olympic Committee of Serbia - Generations for Peace - Advocacy and Partnership</t>
  </si>
  <si>
    <t>Generations for Peace - Tetovo</t>
  </si>
  <si>
    <t>Code for Jordan | Team Balqa and Visit Salt App</t>
  </si>
  <si>
    <t>Forget "Getting to Yes" - Practices of Transformative Dialogue</t>
  </si>
  <si>
    <t>generations for peace 1</t>
  </si>
  <si>
    <t>2019 Advanced Training | Generations For Peace Samsung Awards</t>
  </si>
  <si>
    <t>Code for Jordan | Team Mafraq and Tech Learn App</t>
  </si>
  <si>
    <t>#HerStepsCount Challenge</t>
  </si>
  <si>
    <t>The Missing Piece</t>
  </si>
  <si>
    <t>A Social Experiment | Media For Peace</t>
  </si>
  <si>
    <t>What Will Your Role Be?</t>
  </si>
  <si>
    <t>#RunForward4  by : Generations For Peace-Lebanon</t>
  </si>
  <si>
    <t>Youth Initiatives for JONAP 1325 | Generations For Peace and UN Women</t>
  </si>
  <si>
    <t>#GFPChallengesYou</t>
  </si>
  <si>
    <t>Generations For Peace CEO, Mark Clark opens Leaders Forum Sept. 10, 2018</t>
  </si>
  <si>
    <t>Code for Jordan | Team Sahab and Street Watch App</t>
  </si>
  <si>
    <t>Bastian - Sports For Peace Training Generations For Peace Indonesia Participant</t>
  </si>
  <si>
    <t>Generations for Peace Concludes Historic Sochi Camp 2010 in Style</t>
  </si>
  <si>
    <t>Lessons Learned from Nashatati | Jana's Reflections</t>
  </si>
  <si>
    <t>#TagForPeace : Generations For Peace- Lebanon highlighting  the International Day of Peace 2014</t>
  </si>
  <si>
    <t>#SheIs</t>
  </si>
  <si>
    <t>International Day of Sport for Development and Peace | Generations For Peace</t>
  </si>
  <si>
    <t>2017 UN Ministerial Meeting on Youth, Peace and Security</t>
  </si>
  <si>
    <t>Youth Inspire Sustainable Peace-Building in Lebanon</t>
  </si>
  <si>
    <t>Milestone Moments from Our First 5 Years</t>
  </si>
  <si>
    <t>Sochu 2010</t>
  </si>
  <si>
    <t>The Youth RESOLVE programme, ‬funded by the ‪European Union MADAD Trust Fund,‪ ‬aims to ease tensions among refugees and communities in neighbouring countries.‪‬ In this series, Generations For Peace volunteer Remah from Jordan offers a glimpse into the programme.
Youth RESOLVE is implemented in Jordan, Lebanon, and Iraq in partnership with CAFOD, Generations For Peace, Islamic Relief, Questscope, and World Vision.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</si>
  <si>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Check out our latest video to learn more about the #Maharati and #Nashatati Programmes, implemented by the Jordanian Ministry of Youth and Jordanian Ministry of Education respectively, in partnership with UNICEF Jordan and Generations For Peace, and how the implementation teams are overcoming the challenges posed by the COVID-19 outbreak.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</si>
  <si>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Generations For Peace President Dr Mohanned Arabiat was selected to participate in the first-ever United Through Sports World Virtual Youth Festival, where he shared insights via a virtual panel titled "Olympic Truth: Sport Towards Peace-Promotion."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</si>
  <si>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Happy New Year! As we enter 2021, we are taking a moment to reflect on this challenging year. Despite the global pandemic and physical distancing, our global Generations For Peace family remained determine to spread hope, love, and happiness. Across the world, our extraordinary volunteers and youth leaders initiated efforts to keep their communities, their loved ones, and those most vulnerable safe and healthy. 
It is these efforts that inspire us every single day. We hope you too will be inspired, which is why we have shared our favourite memories from 2020 in our latest video. Watch to reminisce with us. 
A sincere thank you to all of our volunteers, partners, donors, and staff for the overwhelming support this past year. We would not be where we are today without your help. You can help support our programmes around the world by visiting our website at www.gfp.ngo/donate.
To find out more about our work across the Middle East, Africa, Asia, Europe, and North America, please visit our website at www.gfp.ngo.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</si>
  <si>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2019 has been an exciting year for Generations For Peace! This year, we saw our ranking in NGO Advisor's "Top 500s NGOs in the World" list increase, we launched our first-ever programme in the United States of America, hosted an inaugural Amman Peace Talks, grew the number of volunteers we have trained around the world, and much more!
Thank you to all of our volunteers, partners, donors, and staff for the support this past year. We would not be where we are today without your help.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</si>
  <si>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Dedicated to sustainable conflict transformation at the grassroots, Generations For Peace empowers volunteer leaders of youth to promote active tolerance and responsible citizenship in communities experiencing different forms of conflict and violence.
Carefully-facilitated sport-based games, art, advocacy, dialogue and empowerment activities provide an entry point to engage children, youth and adults, and a vehicle for integrated education and sustained behavioural change.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http://blog.generationsforpeace.org/
Facebook: https://www.facebook.com/generationsforpeace
Twitter: https://twitter.com/gens_for_peace
Instagram: http://instagram.com/generationsforpeace</t>
  </si>
  <si>
    <t>"Even though we may not be able to stand next to each other, we can still dream together."
On International Day of Peace, Generations For Peace joins the world in spreading compassion, kindness and hope in the face of the pandemic. We believe that by shaping peace together, we can create a better future for all. Learn more about us by watching our newest video.
#PeaceDay #ShapingPeaceTogether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</si>
  <si>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This video offers an overview of Generations For Peace, a Amman-based global NGO whose activities and programmes engages children, youth and adults in peace-building activities. Dedicated to sustainable conflict transformation at the grassroots, Generations For Peace empowers volunteer leaders of youth to promote active tolerance and responsible citizenship in communities experiencing different forms of conflict and violence. Since 2007, we have trained, mentored and supported more than 9,344 volunteer leaders of youth, from 50 countries in the Middle East, Africa, Asia, and Europe.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http://blog.generationsforpeace.org/
Facebook: https://www.facebook.com/generationsforpeace
Twitter: https://twitter.com/gens_for_peace
Instagram: http://instagram.com/generationsforpeace</t>
  </si>
  <si>
    <t>Dedicated to sustainable conflict transformation at the grassroots, Generations For Peace empowers volunteer leaders of youth to promote active tolerance and responsible citizenship in communities experiencing different forms of conflict and violence.
12 years later after being established, Generations For Peace has trained over 11,500 volunteers and impacted over 500,000 children, youth, and adults in 50 countries.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http://blog.generationsforpeace.org/
Facebook: https://www.facebook.com/generationsforpeace
Twitter: https://twitter.com/gens_for_peace
Instagram: http://instagram.com/generationsforpeace</t>
  </si>
  <si>
    <t>We are  proud to have a dedicated and diverse team committed to building peace around the world. 
In addition to over 11,000 GFP volunteers around the world, our HQ family in Amman, Jordan consists of over 60 people from over 10 different nationalities. Get to know them by watching this video!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http://blog.generationsforpeace.org/
Facebook: https://www.facebook.com/generationsf...
Twitter: https://twitter.com/gens_for_peace
Instagram: http://instagram.com/generationsforpeace</t>
  </si>
  <si>
    <t>Meet the people behind the 2018 Advanced Training! This year's Advanced Training brought together 35 volunteers from 9 different countries. #GFPAT18
Over the past 11 years, Generations For Peace has worked in 50 countries and has trained over 11,450 volunteers! We are honoured to work with volunteers from all around the world.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http://blog.generationsforpeace.org/
Facebook: https://www.facebook.com/generationsforpeace
Twitter: https://twitter.com/gens_for_peace
Instagram: http://instagram.com/generationsforpeace</t>
  </si>
  <si>
    <t>Meet the people behind the 2019 Advanced Training! This year's Advanced Training brought together 39 volunteers from 12 different countries. #GFPAT19
Over the last 12 years, Generations For Peace has trained and mentored more than 11,800 volunteer leaders of youth to lead change to address local issues of conflict and violence in their own communities, positively impacting the lives of more than 640,000 children, youth and adults in 51 countries in the Middle East, Africa, Asia, and Europe. We are honoured to work with volunteers from all around the world!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</si>
  <si>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It was 11 years ago today that Generations For Peace began as a peace-through-sport organisation. 
Since then, we have trained and mentored more than 10,555 volunteer leaders of youth across the Middle East, Africa, Asia, and Europe. With our support, their ongoing programmes address local issues of conflict and violence, and have touched the lives of more than 447,350 children, youth and adults. GFP is ranked 30th in the “Top 500 NGOs in the World” for 2018 by NGO Advisor and is the second-highest ranked peace-building NGO in the world. It is also the number-one Jordanian NGO on the list.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http://blog.generationsforpeace.org/
Facebook: https://www.facebook.com/generationsforpeace
Twitter: https://twitter.com/gens_for_peace
Instagram: http://instagram.com/generationsforpeace</t>
  </si>
  <si>
    <t xml:space="preserve">Empowering generations of change-makers with innovative tools to build sustainable peace in their own communities!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http://blog.generationsforpeace.org/
Facebook: https://www.facebook.com/generationsforpeace
Twitter: https://twitter.com/gens_for_peace
Instagram: http://instagram.com/generationsforpeace
</t>
  </si>
  <si>
    <t>FP volunteers in Zimbabwe have shown incredible initiative and strength. By working alongside the university, they have been able to develop GFP’s reputation and popularity among the students. Not only have they been able to solve the problem between the departments but they continually get invited to educate large numbers of students on peace and gender inclusion.</t>
  </si>
  <si>
    <t>This year, Generations For Peace celebrates our 12th anniversary. With the help of our entire team, volunteers, partners &amp; donors, we have trained &amp; mentored over 11,400 volunteers &amp; have touched the lives of more than 525,800 children, youth &amp; adults around the world.
At 12 years old, we are proud to hold the #29 rank in NGO Advisor’s “Top 500 NGOs in the World” list &amp; to be named the top Jordanian NGO on the list!
Thank you to everyone who has been part of our journey so far. The quest goes on! #12YearsOfGFP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http://blog.generationsforpeace.org/
Facebook: https://www.facebook.com/generationsforpeace
Twitter: https://twitter.com/gens_for_peace
Instagram: http://instagram.com/generationsforpeace</t>
  </si>
  <si>
    <t>The 276-seat fully-equipped and recently upgraded GFP Auditorium offers the perfect venue for staging your ceremonies, presentations, celebrations and events in the heart of Amman.
The GFP Conference Centre also offers the perfect venue for your conferences, conventions, workshops, meetings, executive retreats, and celebrations - large or small! 
For more information, please contact: venues@generationsforpeace.org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http://blog.generationsforpeace.org/
Facebook: https://www.facebook.com/generationsforpeace
Twitter: https://twitter.com/gens_for_peace
Instagram: http://instagram.com/generationsforpeace</t>
  </si>
  <si>
    <t>An overview of what Generations For Peace Institute Does.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http://blog.generationsforpeace.org/
Facebook: https://www.facebook.com/generationsforpeace
Twitter: https://twitter.com/gens_for_peace
Instagram: http://instagram.com/generationsforpeace</t>
  </si>
  <si>
    <t>Our students often write stories about the work developed by some institutions worldwide that have been using words to promote peace. Julia Jana Lemcke had the chance to visit Generations for Peace' headquarters in Jordan and she made this video to share with you what she learned. 
Generations for Peace is a fantastic organisation that has empowered young people in many countries to contribute with conflict resolution in their own communities. They have a large group of volunteers and you can become one as well! Watch the video and visit their website: https://www.generationsforpeace.org/en/</t>
  </si>
  <si>
    <t>----------------------------------------------------------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http://blog.generationsforpeace.org/
Facebook: https://www.facebook.com/generationsforpeace
Twitter: https://twitter.com/gens_for_peace
Instagram: http://instagram.com/generationsforpeace</t>
  </si>
  <si>
    <t>Generations For Peace in partnership with the US Embassy in Amman has launched its first-ever “Media For Peace” Program. The program aims to promote peacebuilding values that are integral to good media practice and encourage positive counter narratives that encourage inclusive dialogue, support peacebuilding efforts, and foster social inclusion and cohesion.
Find out more about the #MediaForPeace Programme by watching!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</si>
  <si>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2018 has been an exciting year for Generations For Peace! This year, we saw our ranking in the Top 500s NGOs in the World increase, shared our peacebuilding insights around the world, and grew the number of volunteers we trained! Thank you to all of our volunteers, partners, donors, and staff for the support this past year! Watch to learn more about our favorite memories this year.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http://blog.generationsforpeace.org/
Facebook: https://www.facebook.com/generationsf...
Twitter: https://twitter.com/gens_for_peace
Instagram: http://instagram.com/generationsforpeace</t>
  </si>
  <si>
    <t>With the end of this year's World Cup, we are reminded of the importance of sport in building peace and the spirit of teamwork through this inspiring story of a Jordanian football lover who shared his passion with Syrian refugee children in Jordan by creating a sports academy that gives them the opportunity to work together to achieve their dreams.</t>
  </si>
  <si>
    <t>Reception at The Library of Congress.</t>
  </si>
  <si>
    <t>Amman, Jordan will play host to the second annual Generations for Peace camp by bringing together youth leaders from sixteen Asian and African countries troubled by conflict.
Founded by HRH Prince Feisal Al Hussein of Jordan, Generations For Peace uses sport as a vehicle for peace building in divided communities. Generations For Peace: Camp 08 will take place in the Al Hussein Youth City, Amman, the venue for the successful pilot camp last year where leaders of youth from seven countries learnt the skills to run peace programmes and cascade their learning back home. As a result of this initial camp, more than 45 peace projects using sport amongst youth in troubled areas will be implemented by the end of 2008.
The 2009 Generations For Peace camp will be held in Abu Dhabi early next year, following the announcement of His Highness Sheikh Hamdan Bin Zayed Al Nahyan, UAE Deputy Prime Minister, as a Founding Partner of Generations For Peace.</t>
  </si>
  <si>
    <t>We celebrate our 13th anniversary #ApartTogether amidst #COVID19, knowing while we may be physically distant, we are more connected and stronger than ever.
In 13 years, we trained over 16,000 volunteers around the world and impacted the lives of more than 781,000 children, youth, and adults in 51 countries.
Massive thank you to our GFP family around the world - our incredible team, volunteers, partners, and donors. Our success is your success, and we look forward to another year of achievement. Pass It on!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</si>
  <si>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In March 2009, the Special Adviser to the United Nations Secretary-General on Sport for Development and Peace attended the third Youth Camp organized by the Jordanian NGO 'Generations for Peace' in Abu Dhabi, UAE.</t>
  </si>
  <si>
    <t>It is the second week of December. Our delegates have shown their skills once again by presenting a module called "Working with Children and Youth". 
Twenty young people, with strong background in working with the community, sat together in the temple of sport - Olympic Committee of Serbia, and took another session on how to use sport as a tool to promote peace. 
We continue to pass it on...stay tuned.</t>
  </si>
  <si>
    <t>Inti Raymi Fund attends Peace Building Collaborative Programs produced by Generations for Peace in Amman, Jordan.</t>
  </si>
  <si>
    <t>A clip from the Generations for Peace Camp, Abu Dhabi, 2009, where Albion in the Community's Football OutReach project delivered a unique sport and peace building curricullum alongside the International Softball Federation, The NBA, and the International Volleyball Federation.
Top facilitators and speakers from the world of international diplomacy were there, including skilled negotiators such as Olivier Faure, and the UN undersecretary General Wilfried Lemke. 
Add to that Olympic Gold medalists, professional footballers and basketballers, and a fantastic group of delegates from Somalia, Pakistan, India, Yemen, Palestine, Iraq, Bangladesh, UAE, Oman, Sri Lanka, and elsewhere, and you have an amazing educational experience for all involved.
Albion Legend Charlie Oatway said: 
"It was Fascinating for me, and although different to work I do with young people back in the UK, I could see that some of the delegates were facing similar challenges. Often though, the delegates were coming from extremely challenging communities, and some frightening, very real conflicts. I really believe that what Generations for Peace is doing with partners like the Albion and the NBA is genuinely unique, and is obviously of huge benefit to both the youth workers that gathered in Abu Dhabi, and their communities back home. 
I really believe that this is an valuable addtion to peace building efforts within these communities."</t>
  </si>
  <si>
    <t>Did you know? Media content affects you directly and indirectly; it can either make or ruin your day, and it has the power to fill you up with positivity or make you feel anxious and depressed.
That’s why GFP has partnered with the US Embassy in Amman to raise awareness of the importance of positive media content and the role it plays in promoting peace.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</si>
  <si>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On the International Day of Peace, Generations For Peace hosted a special forum on Youth-led Peacebuilding at the United Nations (UN) Headquarters in New York. The forum was designed to be inclusive, giving different peace-building NGOs and partners from around the world an opportunity to share diverse approaches to youth-led peace building. 
For more about Generations For Peace, please visit: http://www.generationsforpeace.org/en/ 
Subscribe now to: 
- Generations For Peace newsletter: http://bit.ly/173liUD
- Generations For Peace youtube channel: http://bit.ly/171o7pt
Follow Generations For Peace here:
- Generations For Peace blog: http://blog.generationsforpeace.org/
- Facebook: https://www.facebook.com/generationsforpeace
- Twitter: https://twitter.com/gens_for_peace
- Instagram: http://instagram.com/generationsforpeace</t>
  </si>
  <si>
    <t>We've concluded the four week long course on how to promote peace through sports, with the IV module, which was about how to "Train the Trainers".
Twenty young people, with strong background in working with the community, sat together in the temple of sport - Olympic Committee of Serbia, and took the last session on how to use sport as a tool to promote peace. 
One day after the fourth module, they have practiced facilitation through their own presentations, given to them by Generations for Peace delegates and pioneers. 
This generation is ready to PASS IT ON. With new generation, we will continue to pass on the knowledge.
Music: Morandi - Angels
Bob Marley - One Love</t>
  </si>
  <si>
    <t>It is December 2011, and our new Serbian delegates are back with new knowledge, which they will pass on further to next generations. 
Twenty young people, with strong background in working with the community, sat together in the temple of sport - Olympic Committee of Serbia, and  took the first session of how to use sport as a tool to promote peace.</t>
  </si>
  <si>
    <t>In 6 April the world is celebrating "The International Day of Sport For Development and Peace". Sport is one of the major vehicles we use for peace building at Generations For Peace. 
we Celebrated in Lebanon this important occasion with "Basketball Lebanese Federation" on Friday 4 April 2014 in Champville Club- Awkar during the game of Champville and al Mouttahed...
We participated in the opening of the game gathered the too competitors teams in a one circle highlighting the importance of Sport...in addition of our entertainment during the game..
Pass it on from Lebanon...
Follow us on Facebook: Generations ForPeace (Liban)</t>
  </si>
  <si>
    <t>Impressions and interviews of a few trainees during their second session of Generations for Peace project in Serbia.
December 2011</t>
  </si>
  <si>
    <t>my best friends i will not forget you</t>
  </si>
  <si>
    <t>Throughout Jordan, Generations For Peace and UNDP Jordan are empowering young people to lead positive change in their local communities. Watch to learn more about The Sport for Peace and Social Stabilization Programme.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</si>
  <si>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#yazan_Shalhoob
#Volunteers_for_jordan</t>
  </si>
  <si>
    <t>Crazy Show to Remember under the rain
At Beirut Marathon 11-11-2012
 "تحت شعار"كسور الشر ركضا كلا
Generations For Peace...Pass it on...
To Follow our activities follow us on Facebook:
Generations ForPeace (Liban)</t>
  </si>
  <si>
    <t>"Trust, hope, love, positive change, a sense of community..."
These are some of the responses we received from our volunteers  when we asked them to express what Generations For Peace means to them.
We encourage you to watch the video and share with us in the comments section the first word that comes to mind when you think of Generations For Peace!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</si>
  <si>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 xml:space="preserve">Generations For Peace with the support of the Norwegian Embassy as main partners for the Camp, organised a ten-day training for seventy volunteer youth leaders from the MENA region as Delegates at the Generations For Peace Amman Camp 2013.
This was Generations For Peace' ninth international camp. The Delegates who attended were carefully selected from Jordan, Lebanon, Palestine, and Yemen, reinforcing existing Generations For Peace programmes there, as well as from four important additional countries for the first time: Algeria, Egypt, Libya and Tunisia.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http://blog.generationsforpeace.org/
Facebook: https://www.facebook.com/generationsforpeace
Twitter: https://twitter.com/gens_for_peace
Instagram: http://instagram.com/generationsforpeace
</t>
  </si>
  <si>
    <t>Rostelecom Company has arranged team trainings within the peacekeeping camp "Generations for Peace". A slogan: "Bound with one goal" -- has been chosen for these trainings. This slogan is the most appropriate to serve the goals and tasks of the international camp delegates. These are people that are linked with a mutual goal: to support peace in the whole world.</t>
  </si>
  <si>
    <t>Meet the people behind the 2018 Advanced Training!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http://blog.generationsforpeace.org/
Facebook: https://www.facebook.com/generationsforpeace
Twitter: https://twitter.com/gens_for_peace
Instagram: http://instagram.com/generationsforpeace</t>
  </si>
  <si>
    <t>On International Day of Peace 2018, Generations For Peace collaborated with PartnersGlobal, Alliance for Peacebuilding, MBC Hope, and Platinum Records to host the Narratives for Peace event. The event discussed the need to reframe the narrative of how we talk about peace &amp; peacebuilding.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http://blog.generationsforpeace.org/
Facebook: https://www.facebook.com/generationsforpeace
Twitter: https://twitter.com/gens_for_peace
Instagram: http://instagram.com/generationsforpeace</t>
  </si>
  <si>
    <t>Generations For Peace's first-ever code-based peacebuilding programme #CodeForJordan aims to improve Jordanian and Syrian refugee youth’s economic, political, social and cultural participation within Jordanian society.
Watch to hear as participants describe their experiences in the programme and learn more about the applications they have created to solve local challenges.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</si>
  <si>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Peace Journey of us shared to the world. May peace be upon us more and more</t>
  </si>
  <si>
    <t>This report takes us to Jordan, Abu Dhabi, to catch a glimpse of a global initiative that uses sports as a way of bringing hope to troubled and divided communities around the world.</t>
  </si>
  <si>
    <t>Generations for Peace Kyrgyzstan 1st ever Train the Trainer Camp in Issyk-Kul. 4 amazing days, 35 amazing young individuals and 1 cool video :)</t>
  </si>
  <si>
    <t>Highlights from United in Diversity- the Generations For Peace Arts and Advocacy Programme supported by the Embassy of the United States, Abuja</t>
  </si>
  <si>
    <t>Rotary International Peace Day 11 November 2017 - Opening Session. 
Keynote Speech by Generations For Peace President Dr. Mohanned at Palais des Nations, United Nations, Geneva.
Thank you to Rotary International and the Permanent Mission of the Hashemite Kingdom of Jordan to the United Nations in Geneva for all their support.
For more about Generations For Peace, please visit: http://www.generationsforpeace.org/en/ 
Subscribe now to: 
- Generations For Peace newsletter: http://bit.ly/173liUD
- Generations For Peace youtube channel: http://bit.ly/171o7pt
Follow Generations For Peace here:
- Generations For Peace blog: http://blog.generationsforpeace.org/
- Facebook: https://www.facebook.com/generationsforpeace
- Twitter: https://twitter.com/gens_for_peace
- Instagram: http://instagram.com/generationsforpeace</t>
  </si>
  <si>
    <t>In today’s day and age, media is so intertwined in our daily lives; our cell phones never leave our hands and we’re continually surrounded by TVs and newspapers.
As a result, GFP in partnership with the US Embassy Amman is raising awareness of the importance of positive media content and the role it plays in promoting peace.
With the help of positive media, sustainable peace will prevail.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</si>
  <si>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In honour of the 2019 International Day of Peace, Generations For Peace challenged local Jordanians to consider reconciling with someone they might be conflicting with. Watch to see what happens!
#GFPChallengesYou to do the same!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</si>
  <si>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Today, on International Day of Living Together in Peace, we take a look at South Sudan, where violent inter-tribal and -ethnic conflict has left 2.5 million South Sudanese citizens as refugees, more than 1.8 million internally displaced, and well over 50,000 dead. Yet despite this, hope is rising.
We are inspired by our volunteers, who contribute to the promotion of reconciliation between Dinka and Nuer tribes, helping ensure the transformation of conflict and the building of peace using simple, sport-based activities to create safe spaces in which youth from each background can interact.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http://blog.generationsforpeace.org/
Facebook: https://www.facebook.com/generationsforpeace
Twitter: https://twitter.com/gens_for_peace
Instagram: http://instagram.com/generationsforpeace</t>
  </si>
  <si>
    <t>When you think of Lebanon, you think of a beautiful mosaic of people with different backgrounds, cultures, and religions, that all compliment one another. Despite any challenges faced, Lebanon is always able to rise up and lean on its cultural diversity to prevail.
We at Generations For Peace have seen firsthand the power of Lebanon and its people. Their strength, especially across its youth, and belief in love, hope, and peace empowers the country to overcome any obstacle. Wishing you all safety and peace.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</si>
  <si>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Third week and third module calls for third video. 
After "Working with children and youth", it was time to move on to another subject - "Advocacy and Partnership".
Twenty young people, with strong background in working with the community, sat together in the temple of sport - Olympic Committee of Serbia, and took another session on how to use sport as a tool to promote peace. 
Stay tuned-module on how to train the trainers is coming up!
Music: Josipa Lisac - Stand by me</t>
  </si>
  <si>
    <t>Youth around the world are leading efforts to solve local problems. 
Check out how #CodeForJordan programme participants from Balqa are revamping the local tourism sector amidst COVID-19 in the video below and download the Visit Saltus from Google Play today!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</si>
  <si>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GFP CEO Mark Clark discusses the premises, principles, and practices of transformative dialogue.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http://blog.generationsforpeace.org/
Facebook: https://www.facebook.com/generationsforpeace
Twitter: https://twitter.com/gens_for_peace
Instagram: http://instagram.com/generationsforpeace</t>
  </si>
  <si>
    <t>Congratulation to the winners of the 2019 Samsung Generations For Peace Awards!
• The Innovation Award was presented to volunteers from Yemen for “Sport For Peace Programme for Children in Aden.”
• The Quality Award was presented to volunteers from Nigeria for “United in Diversity,” a Dialogue For Peace Programme in Kaduna State.
• The Impact Award was presented to volunteers from Uganda for “Reducing School Related Gender Based Violence through Sport and Arts in Soroti.”
• The Sustainability Award was presented to volunteers from Jordan for “Youth RESOLVE,” an Advocacy For Peace Programme.
The Awards, which concluded #GFPAT19, recognise extraordinary achievement of GFP volunteers around the world leading grass-roots peace-building programmes in their own communities.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</si>
  <si>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Youth around the world are leading efforts to solve local problems.
Check out how #CodeForJordan programme participants from Mafraq are crafting solutions to make distance learning easier amidst the pandemic in the video below and download Tech Learn application from Google Play today!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</si>
  <si>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In honour of International Women’s Day 8 March, join Generations For Peace as we partake in the Girl Fund Campaign. By supporting our #HerStepsCount campaign, you will help support our global programmes empower women to build peace in their local communities. 
Join the cause today! We challenge you to partake in our #HerStepsCount challenge: take a video of yourself taking 5 steps then upload to your social media channels using the hashtag #HerStepsCount. Donate $10 to campaign and then nominate 5 friends to partake in the challenge as well.
With your help, we can support and empower women in leadership and peacebuilding roles all around the world. #PassItOn
Donate today: https://www.globalgiving.org/projects/promote-womens-role-in-peace-building/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http://blog.generationsforpeace.org/
Facebook: https://www.facebook.com/generationsforpeace
Twitter: https://twitter.com/gens_for_peace
Instagram: http://instagram.com/generationsforpeace</t>
  </si>
  <si>
    <t>Generations For Peace is honoured and proud that to be part of this amazing project with Fryshuset and other peacebuilding organisations dedicated to youth-led peacebuilding in diverse conflict contexts around the world! 
The Peace Leaders project is an implementation of the United Nations Security Council Resolution 2250 on youth, peace, and security, and consists of 57 Peace Leaders from Latin America, MENA and Africa who are implementing projects in their local communities and making the world a more peaceful place day by day. Watch as they share their life stories in this documentary. Although, all of them live scattered across three continents their stories seem to be connected and that hope is universal.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http://blog.generationsforpeace.org/
Facebook: https://www.facebook.com/generationsforpeace
Twitter: https://twitter.com/gens_for_peace
Instagram: http://instagram.com/generationsforpeace</t>
  </si>
  <si>
    <t>Throughout the Media For Peace programme, participants were encouraged to share and apply what they learned from the training to their daily lives. We could not be prouder of our trainees, who conducted their own social experiment to see if their peers knew the difference between positive and negative media and their impacts.
Watch to learn more about the programme, implemented in partnership with the US Embassy in Amman.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</si>
  <si>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In just the first few months of 2018, an estimated 700,000 Syrians have been displaced from their homes, adding to the millions that have fled, remaining in Syria or entering other countries seeking safety, security, and peace.
Jordan is home to one of the largest refugee populations in the world. Out of every 1000 people living in the country, 89 are refugees – and these only include those that are registered. Overall, about 1 in every 5 people living in Jordan is a refugee. Of these, over 80% do not live in refugee camps, but rather in host communities spread across the country.
Within these communities, it is not uncommon for tensions to break into violence, bullying, division, and prejudice. That is why Generations For Peace, in partnership with UNICEF, engages with youth from both backgrounds in programmes that build social cohesion, establish relationships, and build friendships and peace between those from Syria and Jordan.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http://blog.generationsforpeace.org/
Facebook: https://www.facebook.com/generationsforpeace
Twitter: https://twitter.com/gens_for_peace
Instagram: http://instagram.com/generationsforpeace</t>
  </si>
  <si>
    <t>follow us on facebook : https://www.facebook.com/generations.forpeace.3?fref=ts
don't forget to like this video and subscribe for more videos :)</t>
  </si>
  <si>
    <t>Generations For Peace, in partnership with UN Women Jordan and European Union, mobilise 33,000 youth to raise awareness on the important role women play in preventing conflict and promoting peace and security. Check the work our of youth volunteers and leaders across Jordan, leading positive change in their communities amidst the pandemic.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</si>
  <si>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Are you up for the challenge?
GFP introduces a new challenge in honour of the 2019 International Day of Peace. Stay tuned to participate! #GFPChallengesYou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</si>
  <si>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Day 1 of The Global Summit VI in Amman Jordan - Impact Week Sept 9-17, 2018 
Mark Clark, CEO of Generations For Peace (2018 Host Partner)
Learn more: 
https://theglobalsummit.org/forum/
https://www.generationsforpeace.org/en/</t>
  </si>
  <si>
    <t>What if you could solve any infrastructure issue in your local community with just a click on your phone? This is exactly what youth participants from Sahab in the #CodeForJordan programme have done!
Learn more about their efforts to create the app by watching the video and download Street Watch application from Google Play today!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</si>
  <si>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Bastian - Testimonial when participating Sports For Peace Training Generations For Peace Indonesia in Jakarta 22-24 November 2013</t>
  </si>
  <si>
    <t>The groundbreaking Generations For Peace Sochi Camp 2010 concluded today, with Founder and Chairman of the peace building organisation, HRH Prince Feisal Al-Hussein, and its CEO, HRH Princess Sarah Al-Feisal, joined by Deputy Prime Minister of the Russian Federation, Dmitry Kozak, Mayor of Sochi, Anatoly Pakhomov, and President and CEO of the Sochi 2014 Organizing Committee, Dmitry Chernyshenko, to celebrate the success of the first ever Generations For Peace camp in Europe.
All five international sporting and political figureheads paid tribute to the ten day camp that has offered yet more evidence of the truly global reach of Generations For Peace. Generations For Peace and Sochi 2014 have been a winning combination, with world-leading training in conflict transformation through sport married to outstanding facilities and support. The event was supported by Sochi 2014 Partners: Rosneft became the GFP Camp Partner, Coca Cola and Volkswagen Group Rus provided their products as Camp Suppliers and Rostelecom provided Internet service to the participants.</t>
  </si>
  <si>
    <t>"Our perspective matters: to respect one another, to be grateful for each other." 
This is one of the lessons Jana learned while participating in the #Nashatati Programme. The programme, implemented in partnership with the Jordanian Ministry of Education &amp; supported by UNICEF Jordan, aims to promote life skills &amp; help engage local students in #Jordan to create social change. 
#Nashatati #Jordan #Peacebuilding
Watch to learn more!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</si>
  <si>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"Peace begins with a smile” so if we aren't able to smile the world won't have peace. We believe that we can never obtain peace until we make it by ourselves and we can't shake hands with a clenched fist, for this reason we are working together intertwined hands to make a difference, draw a smile, build peace and change the world.
Peace isn't a goal to seek for but a means by which we arrive at that goal so Be a part of the international day of peace on September 21th strengthen the ideals of peace and recognize the efforts of those who have worked to promote peace and end conflicts.
Pass it on...</t>
  </si>
  <si>
    <t>#SheIs team spirit, #SheIs peace, #SheIs a FIFA World Champion! 
In honour of the final FIFA Women's World Cup 2019 match today, GFP and UN Women Jordan are celebrating all that #SheIs! 
Join us in highlighting the women in your community. Watch to learn more and find out all who #SheIs! #time2challenge #FIFAWWC
----------------------------------------­------------------
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https://www.generationsforpeace.org/en/blog/
Facebook: https://www.facebook.com/generationsforpeace
Twitter: https://twitter.com/gens_for_peace
Instagram: http://instagram.com/generationsforpeace</t>
  </si>
  <si>
    <t>Mark Clark, CEO of Generations For Peace, delivers presentation at the 2017 UN Ministerial Meeting on Youth, Peace and Security.
For more about Generations For Peace, please visit: www.gfp.ngo
Subscribe now to: 
- Generations For Peace newsletter: http://bit.ly/173liUD
- Generations For Peace youtube channel: http://bit.ly/171o7pt
Follow Generations For Peace here:
- Generations For Peace blog: http://blog.generationsforpeace.org/
- Facebook: https://www.facebook.com/generationsf...
- Twitter: https://twitter.com/gens_for_peace
- Instagram: http://instagram.com/generationsforpeace
“Generations For Peace CEO, Mark Clark, speaking at the Ministerial Meeting, Co-Chaired by the Permanent Missions of Jordan and Norway to the United Nations, Reaffirming Commitment to Youth, Peace and Security Agenda, 21st September 2017 (International Day of Peace) at UN Headquarters, New York.”</t>
  </si>
  <si>
    <t>Lebanon hosts over 1 million Syrian refugees and 450,000 Palestinian refugees. This imposes political and economic burdens on Lebanon. It also creates security concerns (UNHCR / UNRWA, 2016). 
With funding from the European Union, the Generations For Peace programme aims to strengthen resilience, social capital and cohesion, and reduce violence among Syrian, Palestinian and Lebanese youth. It also promotes the respectful practice of human rights in vulnerable communities in Lebanon.
Subscribe now to: 
- Generations For Peace newsletter: http://bit.ly/173liUD
- Generations For Peace youtube channel: http://bit.ly/171o7pt
The official Generations For Peace YouTube channel is your destination for the latest news updates about our peace-building work around the world.
For more about Generations For Peace, please visit: http://www.generationsforpeace.org
Follow Generations For Peace here:
Generations For Peace blog: http://blog.generationsforpeace.org/
Facebook: https://www.facebook.com/generationsf...
Twitter: https://twitter.com/gens_for_peace
Instagram: http://instagram.com/generationsforpeace</t>
  </si>
  <si>
    <t>Subscribe now to: 
- Generations For Peace newsletter: http://bit.ly/173liUD
- Generations For Peace youtube channel: http://bit.ly/171o7pt
The official Generations For Peace youtube channel is your destination for the latest news updates about our programmes, our camps, our delegates and pioneers' activities and more about our work to update you on the progress we are making in conflict transformation and peace building around the world and how we are affecting the lives of thousands.
For more about Generations For Peace, please visit: http://www.generationsforpeace.org
Follow Generations For Peace here:
Generations For Peace blog: http://blog.generationsforpeace.org/
Facebook: https://www.facebook.com/generationsforpeace
Twitter: https://twitter.com/gens_for_peace
Instagram: http://instagram.com/generationsforpeace</t>
  </si>
  <si>
    <t>The groundbreaking Generations For Peace Sochi Camp 2010 concluded today, with Founder and Chairman of the peace building organisation, HRH Prince Feisal Al-Hussein, and its CEO, HRH Princess Sarah Al-Feisal, joined by Deputy Prime Minister of the Russian Federation, Dmitry Kozak, Mayor of Sochi, Anatoly Pakhomov, and President and CEO of the Sochi 2014 Organizing Committee, Dmitry Chernyshenko, to celebrate the success of the first ever Generations For Peace camp in Europe.
All five international sporting and political figureheads paid tribute to the ten day camp that has offered yet more evidence of the truly global reach of Generations For Peace. Generations For Peace and Sochi 2014 have been a winning combination, with world-leading training in conflict transformation through sport married to outstanding facilities and support. The event was supported by Sochi 2014 Partners: Rosneft became the GFP Camp Partner, Coca Cola and Volkswagen Group Rus provided their products as Camp Suppliers and Rostelecom provided Internet service to the participants.</t>
  </si>
  <si>
    <t>camp peace international</t>
  </si>
  <si>
    <t>Generations Peace Jordan amman Nonprofit organization NGO community Sport Youth Peacebuilding</t>
  </si>
  <si>
    <t>Generations Peace Nonprofit organization NGO community Sport Generations For Peace Non-Profit Organization International Local Charity Peace Building Art Dialogue Advocacy Empowerment Rights Community Culture Conflict GFP Youth Non-governmental Organization Outreach Donate Delegate Volunteer Pioneer Volunteering (Job Title) Amman (City/Town/Village) Jordan (Country) How we do it - Generations For Peace Animation Samsung Animation (TV Genre) Animation</t>
  </si>
  <si>
    <t>Generations For Peace Generations For Peace NGO Non-Profit Organization International Local Charity Peace Building Sport Art Dialogue Advocacy Empowerment Rights Community Culture Conflict GFP Youth Non-governmental Organization Outreach Nonprofit Donate Camps Trainings Delegate Volunteerings Pioneer Samsung Olympic games Violence Hope Sport For Peace Jordan (Country) Amman (City/Town/Village)</t>
  </si>
  <si>
    <t>Generations for Peace Jordan amman Nonprofit organization NGO community Sport</t>
  </si>
  <si>
    <t>#Relief #NGO #Generationsforpeace #crisis #camerawork #video editor rajivraman www.rajivraman.com</t>
  </si>
  <si>
    <t>Generations For Peace Generations For Peace NGO Non-Profit Organization Jordan Amman International Local Charity Peace Building Sport Art Dialogue Advocacy Empowerment Rights Community Culture Conflict GFP Youth Non-governmental Organization Outreach Nonprofit Donate Camps Trainings Delegate Volunteer Pioneer Samsung Olympic Games (Website Category)</t>
  </si>
  <si>
    <t>vlog kids dogs soccer football vlogger minecraft music the interview PewDiePie Call of Duty electronics make up wall-mart wwe markiplier logan paul asmr jacksepticeye despacito dantdm fortnite</t>
  </si>
  <si>
    <t>Generations For Peace Generations For Peace NGO Non-Profit Organization Jordan Amman International Local Charity Peace Building Sport Art Dialogue Advocacy Empowerment Rights Community Culture Conflict GFP Youth Non-governmental Organization Outreach Nonprofit Donate Camps Trainings Delegate Volunteer Pioneer institute Volunteering (Job Title) Forum GFPI Samsung Electronics (Organization Founder)</t>
  </si>
  <si>
    <t>Sochi (City/Town/Village) Generations For Peace Generations For Peace NGO Non-Profit Organization Jordan Amman International Local Charity Peace Building Sport Art Dialogue Advocacy Empowerment Rights Community Culture Conflict GFP Youth Non-governmental Organization Outreach Nonprofit Donate Camps Trainings Delegate Volunteering Pioneer Samsung Olympic games violence Hope sports for peace Russia (Country)</t>
  </si>
  <si>
    <t>Generations Peace Jordan amman Nonprofit organization NGO community Sport Youth Peacebuilding Media Media for Peace</t>
  </si>
  <si>
    <t>Generations for Peace Jordan Nonprofit organization NGO community Sport World Cup MBC Amal Peacebuilding Football Soccer GFP Mafraq Amman</t>
  </si>
  <si>
    <t>Anniversary (Quotation Subject) Generations For Peace Generations For Peace NGO Non-Profit Organization Jordan Amman International Local Charity Peace Building Sport Art Dialogue Advocacy Empowerment Rights Community Culture Conflict GFP Youth Non-governmental Organization Outreach Nonprofit Donate Camps Trainings Delegate Volunteering Pioneer Samsung Olympic games violence Hope sports for peace</t>
  </si>
  <si>
    <t>200043 video2 169</t>
  </si>
  <si>
    <t>UNOSDP Mr. Lemke Willi Lemke Lemke</t>
  </si>
  <si>
    <t>Generations for Peace Inti Raymi Fund Chimu Elia Saikaly Jordan Peace Building United Nations UNHCR UNDRIP Respect &amp; Dignity Za'atari Refugee Camp Refugees Syrian Refugees Syria USAID</t>
  </si>
  <si>
    <t>Charlie Oatway Jacob Naish Football OutReach FOR Albion Brighton</t>
  </si>
  <si>
    <t>Generations Peace Jordan amman Nonprofit organization NGO community Youth Peacebuilding media Media For Peace</t>
  </si>
  <si>
    <t>Generations for Peace Jordan amman Nonprofit organization NGO community Sport United Nations UNGA United Nations General Assembly Week Permanent Mission of the Hashemite Kingdom of Jordan New York</t>
  </si>
  <si>
    <t>#april6 #idsdp Sports (Industry) International Peace Day Youth Group Community</t>
  </si>
  <si>
    <t>Olympic Committee of Serbia Generations for peace interview impression</t>
  </si>
  <si>
    <t>GFP</t>
  </si>
  <si>
    <t>Beirut Marathon (Recurring Event) Lebanon (Country) Marathon (Sport) Peace Hope Happiness Life Beirut (City/Town/Village) Unity</t>
  </si>
  <si>
    <t>Jordan (Country) Lebanon (Country) Palestine (Region) Yemen (Country) Algeria (Country) Egypt (Country) Libya (Country) Tunisia (Country) Amman (City/Town/Village) Generations For Peace Generations For Peace NGO Non-Profit Organization Charity Peace Building Sport Art Dialogue Advocacy Empowerment Rights Community Culture Conflict GFP Youth Non-governmental Organization Nonprofit Donate Camps Delegate Volunteering Pioneer Samsung violence Hope sports for peace</t>
  </si>
  <si>
    <t>Generations for Peace Jordan amman Nonprofit organization NGO community Sport fun volunteers</t>
  </si>
  <si>
    <t>Generations Peace Jordan amman Nonprofit organization NGO community Sport Peace Day</t>
  </si>
  <si>
    <t>Generations Peace Jordan amman Nonprofit organization NGO community Sport Youth Peacebuilding Code Syrian Jordanian</t>
  </si>
  <si>
    <t>International Day Of Peace peace peace day indonesia gfp generations for peace</t>
  </si>
  <si>
    <t>GFP Generations For Peace Kyrgyzstan Osh</t>
  </si>
  <si>
    <t>Generations for Peace Sports Peace-building Conflict Communities Global Initiative Prince Feisal Al Hussein Jordan Abu Dhabi Asia Africa Middle East</t>
  </si>
  <si>
    <t>Generations for Peace GFP sport peace youth camp TTT training Kyrgyzstan</t>
  </si>
  <si>
    <t>#unity #peace #diversity #gfp</t>
  </si>
  <si>
    <t>Generations Peace Jordan amman Nonprofit organization NGO community Sport Youth Peacebuilding #PeaceDay International Day of Peace</t>
  </si>
  <si>
    <t>Generations for Peace Jordan amman Nonprofit organization NGO community Sport south sudan peacebuilding volunteers peace ethnic violence tribal violence dinka tribe nuer tribe conflict transformation hope international day of living together in peace</t>
  </si>
  <si>
    <t>Generations Peace Jordan amman Nonprofit organization NGO community Sport Youth Peacebuilding Lebanon Youth4Peace Sidon Beirut Conflict Transformation Arts</t>
  </si>
  <si>
    <t>Generations for Peace Jordan amman Nonprofit organization NGO community Sport peace leaders peacebuilding youth #ActOn2250 #Youth4Peace Fryshuset</t>
  </si>
  <si>
    <t>Generations for Peace Jordan amman Nonprofit organization NGO community Sport World Refugee Day Refugees Syrian Crisis Syrian Jordanian Peacebuilding Conflict War Children</t>
  </si>
  <si>
    <t>#runforward4</t>
  </si>
  <si>
    <t>generations for peace gfp peace fik unj peace training youth sports for peace gfp indonesia</t>
  </si>
  <si>
    <t>Sochi 2014 olympic олимпиада Сочи 2014 peace sochi camp Generations for Peace Prince Feisal AlHussein Princess Sarah AlFeisal Dmitry Kozak Dmitry Chernyshenko Anatoly Pakhomov Generations Peace Concludes Historic Sochi Camp 2010 Style</t>
  </si>
  <si>
    <t>Generations Peace Jordan amman Nonprofit organization NGO community Sport Youth Peacebuilding youth4peace</t>
  </si>
  <si>
    <t>#TagForPeace International Day Of Peace (Holiday) Peace (Quotation Subject) Hope Rest Unity Happiness Life</t>
  </si>
  <si>
    <t>Generations Peace Jordan amman Nonprofit organization NGO community Sport Youth Peacebuilding FIFA Women empowerment gender equality stereotypes</t>
  </si>
  <si>
    <t>United Nations Office On Sport For Development And Peace United Nations (Membership Organization) Generations For Peace Generations For Peace NGO Non-Profit Organization Jordan Amman International Local Charity Peace Building Sport Art Dialogue Advocacy Empowerment Rights Community Culture Conflict GFP Youth Non-governmental Organization Outreach Nonprofit Donate Camps Trainings Delegate Volunteering Pioneer Samsung Olympic games violence Hope sports for peace</t>
  </si>
  <si>
    <t>Generations for Peace Jordan amman Nonprofit organization NGO community Sport peace security united nations UNGA New York peacebuilding</t>
  </si>
  <si>
    <t>Jordan Nonprofit organization NGO Sport Generations For Peace Amman Youth Children Lebanon Syria Palestine Conflict Peace Community Arts Conflict transformation</t>
  </si>
  <si>
    <t>Generations For Peace Generations For NGO Non-Profit Organization International Local Charity Peace Peace Building Sport Art Dialogue Advocacy Empowerment Rights Community Culture Conflict GFP Youth Non-governmental Organization Outreach Nonprofit Donate Camps Trainings Delegate Volunteering Pioneer Olympic games violence Hope sports for peace Jordan (Country) Amman (City/Town/Village) Samsung Electronics (Organization Founder)</t>
  </si>
  <si>
    <t>Sochi 2014 olympic олимпиада Сочи 2014 peace sochi camp Generations for Peace Prince Feisal Al-Hussein Princess Sarah Al-Feisal Dmitry Kozak Dmitry Chernyshenko Anatoly Pakhomov</t>
  </si>
  <si>
    <t>Luba Prudkova</t>
  </si>
  <si>
    <t>Rajiv Raman</t>
  </si>
  <si>
    <t>faysal cartan</t>
  </si>
  <si>
    <t>Generations for Peace Zimbabwe</t>
  </si>
  <si>
    <t>WORDS HEAL THE WORLD</t>
  </si>
  <si>
    <t>Yazan Shalhoob</t>
  </si>
  <si>
    <t>ImageLinkPhoto.com</t>
  </si>
  <si>
    <t>Jamstern</t>
  </si>
  <si>
    <t>UNOSDP</t>
  </si>
  <si>
    <t>cwwmedia</t>
  </si>
  <si>
    <t>Co-operation Ireland</t>
  </si>
  <si>
    <t>Belgradeboy86</t>
  </si>
  <si>
    <t>INTI RAYMI FUND</t>
  </si>
  <si>
    <t>boruziamunchenbiskit</t>
  </si>
  <si>
    <t>R&amp;D Media</t>
  </si>
  <si>
    <t>Generations For Peace - Lebanon</t>
  </si>
  <si>
    <t>thestranger222</t>
  </si>
  <si>
    <t>ahmad2396921</t>
  </si>
  <si>
    <t>Generationsforpeace Lebanon</t>
  </si>
  <si>
    <t>Rostelecom2014</t>
  </si>
  <si>
    <t>Merlinta Anggilia</t>
  </si>
  <si>
    <t>Meerim Saipova</t>
  </si>
  <si>
    <t>Young Asia Televsion</t>
  </si>
  <si>
    <t>meroalameer</t>
  </si>
  <si>
    <t>Jyldyz Sattarova</t>
  </si>
  <si>
    <t>Generations For Peace, Nigeria</t>
  </si>
  <si>
    <t>Edgar sungai</t>
  </si>
  <si>
    <t>Boban Milosavleski</t>
  </si>
  <si>
    <t>TheGlobalSummitTV</t>
  </si>
  <si>
    <t>Agung Robianto</t>
  </si>
  <si>
    <t>2014SochiWinterGame</t>
  </si>
  <si>
    <t>Sochi2014</t>
  </si>
  <si>
    <t>2010-10-19T20:35:13Z</t>
  </si>
  <si>
    <t>2020-06-20T16:00:20Z</t>
  </si>
  <si>
    <t>2020-06-13T16:00:30Z</t>
  </si>
  <si>
    <t>2020-06-27T16:00:05Z</t>
  </si>
  <si>
    <t>2020-09-07T07:45:01Z</t>
  </si>
  <si>
    <t>2020-11-23T15:06:49Z</t>
  </si>
  <si>
    <t>2020-12-31T15:00:23Z</t>
  </si>
  <si>
    <t>2019-12-31T09:00:02Z</t>
  </si>
  <si>
    <t>2015-02-23T08:19:35Z</t>
  </si>
  <si>
    <t>2020-09-21T07:45:00Z</t>
  </si>
  <si>
    <t>2017-09-05T08:45:52Z</t>
  </si>
  <si>
    <t>2019-05-01T09:23:34Z</t>
  </si>
  <si>
    <t>2019-04-30T12:36:10Z</t>
  </si>
  <si>
    <t>2018-02-19T18:26:19Z</t>
  </si>
  <si>
    <t>2018-12-16T13:15:00Z</t>
  </si>
  <si>
    <t>2019-10-27T11:15:13Z</t>
  </si>
  <si>
    <t>2016-06-23T14:23:25Z</t>
  </si>
  <si>
    <t>2018-04-16T06:00:03Z</t>
  </si>
  <si>
    <t>2015-01-23T17:25:51Z</t>
  </si>
  <si>
    <t>2019-04-11T16:41:01Z</t>
  </si>
  <si>
    <t>2019-04-28T08:00:06Z</t>
  </si>
  <si>
    <t>2018-08-06T14:25:15Z</t>
  </si>
  <si>
    <t>2015-02-12T11:33:08Z</t>
  </si>
  <si>
    <t>2018-07-11T17:41:54Z</t>
  </si>
  <si>
    <t>2014-05-22T09:58:27Z</t>
  </si>
  <si>
    <t>2021-04-08T23:30:01Z</t>
  </si>
  <si>
    <t>2018-12-31T14:23:24Z</t>
  </si>
  <si>
    <t>2018-08-02T06:37:36Z</t>
  </si>
  <si>
    <t>2014-04-16T09:20:57Z</t>
  </si>
  <si>
    <t>2018-08-23T18:30:31Z</t>
  </si>
  <si>
    <t>2013-12-17T22:25:57Z</t>
  </si>
  <si>
    <t>2008-12-04T13:00:54Z</t>
  </si>
  <si>
    <t>2020-04-16T11:45:01Z</t>
  </si>
  <si>
    <t>2009-07-17T13:38:05Z</t>
  </si>
  <si>
    <t>2013-05-26T11:11:54Z</t>
  </si>
  <si>
    <t>2016-10-12T15:43:09Z</t>
  </si>
  <si>
    <t>2011-12-16T00:19:10Z</t>
  </si>
  <si>
    <t>2016-03-01T22:55:04Z</t>
  </si>
  <si>
    <t>2009-03-30T09:46:09Z</t>
  </si>
  <si>
    <t>2014-11-01T17:48:07Z</t>
  </si>
  <si>
    <t>2021-06-27T10:00:33Z</t>
  </si>
  <si>
    <t>2017-10-30T11:07:41Z</t>
  </si>
  <si>
    <t>2011-12-30T14:16:49Z</t>
  </si>
  <si>
    <t>2011-12-09T18:49:32Z</t>
  </si>
  <si>
    <t>2014-04-06T10:57:12Z</t>
  </si>
  <si>
    <t>2009-03-17T21:00:17Z</t>
  </si>
  <si>
    <t>2012-02-01T20:35:02Z</t>
  </si>
  <si>
    <t>2010-06-20T21:36:19Z</t>
  </si>
  <si>
    <t>2020-09-14T08:00:01Z</t>
  </si>
  <si>
    <t>2017-09-29T21:55:31Z</t>
  </si>
  <si>
    <t>2015-06-16T23:33:53Z</t>
  </si>
  <si>
    <t>2019-05-26T18:17:24Z</t>
  </si>
  <si>
    <t>2013-12-03T07:45:09Z</t>
  </si>
  <si>
    <t>2011-11-03T05:00:27Z</t>
  </si>
  <si>
    <t>2017-11-07T12:55:08Z</t>
  </si>
  <si>
    <t>2019-03-29T06:00:05Z</t>
  </si>
  <si>
    <t>2021-03-16T10:23:50Z</t>
  </si>
  <si>
    <t>2013-09-20T13:46:05Z</t>
  </si>
  <si>
    <t>2016-03-09T17:11:53Z</t>
  </si>
  <si>
    <t>2009-03-26T06:59:44Z</t>
  </si>
  <si>
    <t>2009-08-12T15:30:45Z</t>
  </si>
  <si>
    <t>2012-05-25T09:55:22Z</t>
  </si>
  <si>
    <t>2019-07-11T12:14:23Z</t>
  </si>
  <si>
    <t>2017-05-27T18:21:14Z</t>
  </si>
  <si>
    <t>2017-11-23T13:33:51Z</t>
  </si>
  <si>
    <t>2021-06-26T10:00:09Z</t>
  </si>
  <si>
    <t>2019-09-23T09:00:30Z</t>
  </si>
  <si>
    <t>2018-05-16T06:00:04Z</t>
  </si>
  <si>
    <t>2020-08-16T11:00:01Z</t>
  </si>
  <si>
    <t>2011-12-26T21:07:30Z</t>
  </si>
  <si>
    <t>2018-06-27T23:53:28Z</t>
  </si>
  <si>
    <t>2021-05-27T12:00:14Z</t>
  </si>
  <si>
    <t>2019-03-20T11:37:32Z</t>
  </si>
  <si>
    <t>2017-05-27T17:48:47Z</t>
  </si>
  <si>
    <t>2019-10-27T10:21:32Z</t>
  </si>
  <si>
    <t>2021-05-31T12:00:24Z</t>
  </si>
  <si>
    <t>2019-03-04T14:47:51Z</t>
  </si>
  <si>
    <t>2018-12-12T09:30:39Z</t>
  </si>
  <si>
    <t>2021-06-25T10:00:03Z</t>
  </si>
  <si>
    <t>2018-06-20T07:00:11Z</t>
  </si>
  <si>
    <t>2014-04-05T12:06:08Z</t>
  </si>
  <si>
    <t>2021-06-09T13:22:09Z</t>
  </si>
  <si>
    <t>2019-09-23T09:04:50Z</t>
  </si>
  <si>
    <t>2020-04-10T10:48:51Z</t>
  </si>
  <si>
    <t>2021-05-29T12:00:34Z</t>
  </si>
  <si>
    <t>2013-11-27T02:05:13Z</t>
  </si>
  <si>
    <t>2014-02-12T22:48:28Z</t>
  </si>
  <si>
    <t>2019-07-21T10:02:29Z</t>
  </si>
  <si>
    <t>2014-09-16T00:21:04Z</t>
  </si>
  <si>
    <t>2019-07-07T16:58:46Z</t>
  </si>
  <si>
    <t>2014-04-06T12:14:35Z</t>
  </si>
  <si>
    <t>2017-09-25T10:34:27Z</t>
  </si>
  <si>
    <t>2017-05-24T10:11:32Z</t>
  </si>
  <si>
    <t>2011-08-25T16:07:48Z</t>
  </si>
  <si>
    <t>2010-10-19T08:06:10Z</t>
  </si>
  <si>
    <t>Play Video in Browser</t>
  </si>
  <si>
    <t>Directed</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</si>
  <si>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</si>
  <si>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Workbook Settings 2</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</si>
  <si>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t>
  </si>
  <si>
    <t>Workbook Settings 3</t>
  </si>
  <si>
    <t>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&lt;value&gt;Harald Meier&lt;/value&gt;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t>
  </si>
  <si>
    <t>Workbook Settings 4</t>
  </si>
  <si>
    <t>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t>
  </si>
  <si>
    <t>Workbook Settings 5</t>
  </si>
  <si>
    <t xml:space="preserve">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&lt;value&gt;CalculateSentiment░True▓TextColumnIsOnEdgeWorksheet░False▓TextColumnName░Description▓CountByGroup░True▓SkipSingleTerms░True▓WordsToSkip░a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t>
  </si>
  <si>
    <t>Workbook Settings 6</t>
  </si>
  <si>
    <t xml:space="preser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t>
  </si>
  <si>
    <t>Workbook Settings 7</t>
  </si>
  <si>
    <t>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</si>
  <si>
    <t>Workbook Settings 8</t>
  </si>
  <si>
    <t>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t>
  </si>
  <si>
    <t>Workbook Settings 9</t>
  </si>
  <si>
    <t>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t>
  </si>
  <si>
    <t>Workbook Settings 10</t>
  </si>
  <si>
    <t>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t>
  </si>
  <si>
    <t>Workbook Settings 11</t>
  </si>
  <si>
    <t xml:space="preserve">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t>
  </si>
  <si>
    <t>Workbook Settings 12</t>
  </si>
  <si>
    <t>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t>
  </si>
  <si>
    <t>Workbook Settings 13</t>
  </si>
  <si>
    <t>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t>
  </si>
  <si>
    <t>Workbook Settings 14</t>
  </si>
  <si>
    <t>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t>
  </si>
  <si>
    <t>Workbook Settings 15</t>
  </si>
  <si>
    <t xml:space="preserve">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&lt;/GraphM</t>
  </si>
  <si>
    <t>Workbook Settings 16</t>
  </si>
  <si>
    <t>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&lt;value&gt;Title&lt;/value&gt;
      &lt;/setting&gt;
      &lt;setting name="EdgeAlphaSourceColumnName" serializeAs="String"&gt;
        &lt;value /&gt;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6 True False&lt;/value&gt;
      &lt;/setting&gt;
      &lt;setting name="GroupCollapsedDetails" serializeAs="String"&gt;
        &lt;value&gt;GreaterThan 0 Yes No&lt;/value&gt;
      &lt;/setting&gt;
      &lt;setting name="VertexRadiusDetails" serializeAs="String"&gt;
        &lt;value&gt;False False 0 0 250 1000 False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t>
  </si>
  <si>
    <t>Workbook Settings 17</t>
  </si>
  <si>
    <t>Workbook Settings 18</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</si>
  <si>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</si>
  <si>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</si>
  <si>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</si>
  <si>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</si>
  <si>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</si>
  <si>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</si>
  <si>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</si>
  <si>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</si>
  <si>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</si>
  <si>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</si>
  <si>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</si>
  <si>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</si>
  <si>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</si>
  <si>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</si>
  <si>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</si>
  <si>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</si>
  <si>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</si>
  <si>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</si>
  <si>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</si>
  <si>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</si>
  <si>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peace</t>
  </si>
  <si>
    <t>generations</t>
  </si>
  <si>
    <t>more</t>
  </si>
  <si>
    <t>youtube</t>
  </si>
  <si>
    <t>channel</t>
  </si>
  <si>
    <t>world</t>
  </si>
  <si>
    <t>around</t>
  </si>
  <si>
    <t>building</t>
  </si>
  <si>
    <t>conflict</t>
  </si>
  <si>
    <t>programmes</t>
  </si>
  <si>
    <t>delegates</t>
  </si>
  <si>
    <t>work</t>
  </si>
  <si>
    <t>visit</t>
  </si>
  <si>
    <t>follow</t>
  </si>
  <si>
    <t>facebook</t>
  </si>
  <si>
    <t>transformation</t>
  </si>
  <si>
    <t>lives</t>
  </si>
  <si>
    <t>please</t>
  </si>
  <si>
    <t>subscribe</t>
  </si>
  <si>
    <t>activities</t>
  </si>
  <si>
    <t>now</t>
  </si>
  <si>
    <t>newsletter</t>
  </si>
  <si>
    <t>here</t>
  </si>
  <si>
    <t>blog</t>
  </si>
  <si>
    <t>twitter</t>
  </si>
  <si>
    <t>instagram</t>
  </si>
  <si>
    <t>latest</t>
  </si>
  <si>
    <t>official</t>
  </si>
  <si>
    <t>destination</t>
  </si>
  <si>
    <t>news</t>
  </si>
  <si>
    <t>updates</t>
  </si>
  <si>
    <t>camps</t>
  </si>
  <si>
    <t>making</t>
  </si>
  <si>
    <t>pioneers'</t>
  </si>
  <si>
    <t>update</t>
  </si>
  <si>
    <t>progress</t>
  </si>
  <si>
    <t>affecting</t>
  </si>
  <si>
    <t>thousands</t>
  </si>
  <si>
    <t>youth</t>
  </si>
  <si>
    <t>jordan</t>
  </si>
  <si>
    <t>volunteers</t>
  </si>
  <si>
    <t>sport</t>
  </si>
  <si>
    <t>camp</t>
  </si>
  <si>
    <t>programme</t>
  </si>
  <si>
    <t>communities</t>
  </si>
  <si>
    <t>day</t>
  </si>
  <si>
    <t>international</t>
  </si>
  <si>
    <t>gfp</t>
  </si>
  <si>
    <t>people</t>
  </si>
  <si>
    <t>countries</t>
  </si>
  <si>
    <t>video</t>
  </si>
  <si>
    <t>year</t>
  </si>
  <si>
    <t>today</t>
  </si>
  <si>
    <t>support</t>
  </si>
  <si>
    <t>leaders</t>
  </si>
  <si>
    <t>amman</t>
  </si>
  <si>
    <t>over</t>
  </si>
  <si>
    <t>lebanon</t>
  </si>
  <si>
    <t>watch</t>
  </si>
  <si>
    <t>promote</t>
  </si>
  <si>
    <t>together</t>
  </si>
  <si>
    <t>local</t>
  </si>
  <si>
    <t>partnership</t>
  </si>
  <si>
    <t>learn</t>
  </si>
  <si>
    <t>united</t>
  </si>
  <si>
    <t>ngo</t>
  </si>
  <si>
    <t>children</t>
  </si>
  <si>
    <t>one</t>
  </si>
  <si>
    <t>sochi</t>
  </si>
  <si>
    <t>first</t>
  </si>
  <si>
    <t>training</t>
  </si>
  <si>
    <t>partners</t>
  </si>
  <si>
    <t>volunteer</t>
  </si>
  <si>
    <t>11</t>
  </si>
  <si>
    <t>media</t>
  </si>
  <si>
    <t>peacebuilding</t>
  </si>
  <si>
    <t>jordanian</t>
  </si>
  <si>
    <t>hope</t>
  </si>
  <si>
    <t>trained</t>
  </si>
  <si>
    <t>different</t>
  </si>
  <si>
    <t>000</t>
  </si>
  <si>
    <t>ceo</t>
  </si>
  <si>
    <t>global</t>
  </si>
  <si>
    <t>through</t>
  </si>
  <si>
    <t>efforts</t>
  </si>
  <si>
    <t>help</t>
  </si>
  <si>
    <t>violence</t>
  </si>
  <si>
    <t>change</t>
  </si>
  <si>
    <t>2018</t>
  </si>
  <si>
    <t>working</t>
  </si>
  <si>
    <t>young</t>
  </si>
  <si>
    <t>positive</t>
  </si>
  <si>
    <t>social</t>
  </si>
  <si>
    <t>pass</t>
  </si>
  <si>
    <t>2014</t>
  </si>
  <si>
    <t>participants</t>
  </si>
  <si>
    <t>resolve</t>
  </si>
  <si>
    <t>aims</t>
  </si>
  <si>
    <t>refugees</t>
  </si>
  <si>
    <t>implemented</t>
  </si>
  <si>
    <t>out</t>
  </si>
  <si>
    <t>new</t>
  </si>
  <si>
    <t>adults</t>
  </si>
  <si>
    <t>nations</t>
  </si>
  <si>
    <t>community</t>
  </si>
  <si>
    <t>women</t>
  </si>
  <si>
    <t>security</t>
  </si>
  <si>
    <t>committee</t>
  </si>
  <si>
    <t>europe</t>
  </si>
  <si>
    <t>leading</t>
  </si>
  <si>
    <t>offers</t>
  </si>
  <si>
    <t>olympic</t>
  </si>
  <si>
    <t>thank</t>
  </si>
  <si>
    <t>2019</t>
  </si>
  <si>
    <t>top</t>
  </si>
  <si>
    <t>years</t>
  </si>
  <si>
    <t>s</t>
  </si>
  <si>
    <t>embassy</t>
  </si>
  <si>
    <t>another</t>
  </si>
  <si>
    <t>session</t>
  </si>
  <si>
    <t>hrh</t>
  </si>
  <si>
    <t>feisal</t>
  </si>
  <si>
    <t>federation</t>
  </si>
  <si>
    <t>supported</t>
  </si>
  <si>
    <t>european</t>
  </si>
  <si>
    <t>union</t>
  </si>
  <si>
    <t>fund</t>
  </si>
  <si>
    <t>sports</t>
  </si>
  <si>
    <t>shared</t>
  </si>
  <si>
    <t>donors</t>
  </si>
  <si>
    <t>africa</t>
  </si>
  <si>
    <t>ngos</t>
  </si>
  <si>
    <t>dedicated</t>
  </si>
  <si>
    <t>sustainable</t>
  </si>
  <si>
    <t>based</t>
  </si>
  <si>
    <t>team</t>
  </si>
  <si>
    <t>advanced</t>
  </si>
  <si>
    <t>build</t>
  </si>
  <si>
    <t>solve</t>
  </si>
  <si>
    <t>share</t>
  </si>
  <si>
    <t>refugee</t>
  </si>
  <si>
    <t>play</t>
  </si>
  <si>
    <t>abu</t>
  </si>
  <si>
    <t>dhabi</t>
  </si>
  <si>
    <t>module</t>
  </si>
  <si>
    <t>background</t>
  </si>
  <si>
    <t>serbia</t>
  </si>
  <si>
    <t>use</t>
  </si>
  <si>
    <t>make</t>
  </si>
  <si>
    <t>1</t>
  </si>
  <si>
    <t>challenge</t>
  </si>
  <si>
    <t>#sheis</t>
  </si>
  <si>
    <t>concluded</t>
  </si>
  <si>
    <t>organisation</t>
  </si>
  <si>
    <t>hussein</t>
  </si>
  <si>
    <t>dmitry</t>
  </si>
  <si>
    <t>president</t>
  </si>
  <si>
    <t>success</t>
  </si>
  <si>
    <t>political</t>
  </si>
  <si>
    <t>event</t>
  </si>
  <si>
    <t>partner</t>
  </si>
  <si>
    <t>group</t>
  </si>
  <si>
    <t>provided</t>
  </si>
  <si>
    <t>trust</t>
  </si>
  <si>
    <t>tensions</t>
  </si>
  <si>
    <t>glimpse</t>
  </si>
  <si>
    <t>iraq</t>
  </si>
  <si>
    <t>check</t>
  </si>
  <si>
    <t>challenges</t>
  </si>
  <si>
    <t>pandemic</t>
  </si>
  <si>
    <t>love</t>
  </si>
  <si>
    <t>those</t>
  </si>
  <si>
    <t>past</t>
  </si>
  <si>
    <t>middle</t>
  </si>
  <si>
    <t>east</t>
  </si>
  <si>
    <t>asia</t>
  </si>
  <si>
    <t>list</t>
  </si>
  <si>
    <t>empowers</t>
  </si>
  <si>
    <t>advocacy</t>
  </si>
  <si>
    <t>dialogue</t>
  </si>
  <si>
    <t>believe</t>
  </si>
  <si>
    <t>create</t>
  </si>
  <si>
    <t>watching</t>
  </si>
  <si>
    <t>mentored</t>
  </si>
  <si>
    <t>50</t>
  </si>
  <si>
    <t>12</t>
  </si>
  <si>
    <t>500</t>
  </si>
  <si>
    <t>second</t>
  </si>
  <si>
    <t>students</t>
  </si>
  <si>
    <t>between</t>
  </si>
  <si>
    <t>using</t>
  </si>
  <si>
    <t>well</t>
  </si>
  <si>
    <t>importance</t>
  </si>
  <si>
    <t>syrian</t>
  </si>
  <si>
    <t>host</t>
  </si>
  <si>
    <t>back</t>
  </si>
  <si>
    <t>amidst</t>
  </si>
  <si>
    <t>third</t>
  </si>
  <si>
    <t>week</t>
  </si>
  <si>
    <t>twenty</t>
  </si>
  <si>
    <t>strong</t>
  </si>
  <si>
    <t>sat</t>
  </si>
  <si>
    <t>temple</t>
  </si>
  <si>
    <t>took</t>
  </si>
  <si>
    <t>tool</t>
  </si>
  <si>
    <t>project</t>
  </si>
  <si>
    <t>amazing</t>
  </si>
  <si>
    <t>within</t>
  </si>
  <si>
    <t>up</t>
  </si>
  <si>
    <t>goal</t>
  </si>
  <si>
    <t>#codeforjordan</t>
  </si>
  <si>
    <t>honour</t>
  </si>
  <si>
    <t>5</t>
  </si>
  <si>
    <t>mark</t>
  </si>
  <si>
    <t>clark</t>
  </si>
  <si>
    <t>award</t>
  </si>
  <si>
    <t>presented</t>
  </si>
  <si>
    <t>2010</t>
  </si>
  <si>
    <t>prince</t>
  </si>
  <si>
    <t>deputy</t>
  </si>
  <si>
    <t>prime</t>
  </si>
  <si>
    <t>minister</t>
  </si>
  <si>
    <t>celebrate</t>
  </si>
  <si>
    <t>ten</t>
  </si>
  <si>
    <t>rostelecom</t>
  </si>
  <si>
    <t>funded</t>
  </si>
  <si>
    <t>madad</t>
  </si>
  <si>
    <t>ease</t>
  </si>
  <si>
    <t>neighbouring</t>
  </si>
  <si>
    <t>series</t>
  </si>
  <si>
    <t>remah</t>
  </si>
  <si>
    <t>cafod</t>
  </si>
  <si>
    <t>islamic</t>
  </si>
  <si>
    <t>relief</t>
  </si>
  <si>
    <t>questscope</t>
  </si>
  <si>
    <t>vision</t>
  </si>
  <si>
    <t>#nashatati</t>
  </si>
  <si>
    <t>ministry</t>
  </si>
  <si>
    <t>education</t>
  </si>
  <si>
    <t>unicef</t>
  </si>
  <si>
    <t>despite</t>
  </si>
  <si>
    <t>family</t>
  </si>
  <si>
    <t>staff</t>
  </si>
  <si>
    <t>website</t>
  </si>
  <si>
    <t>www</t>
  </si>
  <si>
    <t>donate</t>
  </si>
  <si>
    <t>find</t>
  </si>
  <si>
    <t>america</t>
  </si>
  <si>
    <t>number</t>
  </si>
  <si>
    <t>grassroots</t>
  </si>
  <si>
    <t>active</t>
  </si>
  <si>
    <t>tolerance</t>
  </si>
  <si>
    <t>responsible</t>
  </si>
  <si>
    <t>citizenship</t>
  </si>
  <si>
    <t>experiencing</t>
  </si>
  <si>
    <t>forms</t>
  </si>
  <si>
    <t>next</t>
  </si>
  <si>
    <t>each</t>
  </si>
  <si>
    <t>9</t>
  </si>
  <si>
    <t>proud</t>
  </si>
  <si>
    <t>diverse</t>
  </si>
  <si>
    <t>10</t>
  </si>
  <si>
    <t>meet</t>
  </si>
  <si>
    <t>behind</t>
  </si>
  <si>
    <t>year's</t>
  </si>
  <si>
    <t>honoured</t>
  </si>
  <si>
    <t>last</t>
  </si>
  <si>
    <t>large</t>
  </si>
  <si>
    <t>part</t>
  </si>
  <si>
    <t>venue</t>
  </si>
  <si>
    <t>stories</t>
  </si>
  <si>
    <t>peace'</t>
  </si>
  <si>
    <t>headquarters</t>
  </si>
  <si>
    <t>learned</t>
  </si>
  <si>
    <t>encourage</t>
  </si>
  <si>
    <t>cohesion</t>
  </si>
  <si>
    <t>end</t>
  </si>
  <si>
    <t>troubled</t>
  </si>
  <si>
    <t>take</t>
  </si>
  <si>
    <t>skills</t>
  </si>
  <si>
    <t>home</t>
  </si>
  <si>
    <t>2009</t>
  </si>
  <si>
    <t>uae</t>
  </si>
  <si>
    <t>december</t>
  </si>
  <si>
    <t>stay</t>
  </si>
  <si>
    <t>tuned</t>
  </si>
  <si>
    <t>albion</t>
  </si>
  <si>
    <t>yemen</t>
  </si>
  <si>
    <t>see</t>
  </si>
  <si>
    <t>content</t>
  </si>
  <si>
    <t>awareness</t>
  </si>
  <si>
    <t>role</t>
  </si>
  <si>
    <t>promoting</t>
  </si>
  <si>
    <t>led</t>
  </si>
  <si>
    <t>train</t>
  </si>
  <si>
    <t>important</t>
  </si>
  <si>
    <t>during</t>
  </si>
  <si>
    <t>game</t>
  </si>
  <si>
    <t>think</t>
  </si>
  <si>
    <t>diversity</t>
  </si>
  <si>
    <t>2017</t>
  </si>
  <si>
    <t>hands</t>
  </si>
  <si>
    <t>living</t>
  </si>
  <si>
    <t>million</t>
  </si>
  <si>
    <t>country</t>
  </si>
  <si>
    <t>download</t>
  </si>
  <si>
    <t>google</t>
  </si>
  <si>
    <t>join</t>
  </si>
  <si>
    <t>partake</t>
  </si>
  <si>
    <t>campaign</t>
  </si>
  <si>
    <t>#herstepscount</t>
  </si>
  <si>
    <t>smile</t>
  </si>
  <si>
    <t>groundbreaking</t>
  </si>
  <si>
    <t>founder</t>
  </si>
  <si>
    <t>chairman</t>
  </si>
  <si>
    <t>princess</t>
  </si>
  <si>
    <t>sarah</t>
  </si>
  <si>
    <t>joined</t>
  </si>
  <si>
    <t>russian</t>
  </si>
  <si>
    <t>kozak</t>
  </si>
  <si>
    <t>mayor</t>
  </si>
  <si>
    <t>anatoly</t>
  </si>
  <si>
    <t>pakhomov</t>
  </si>
  <si>
    <t>organizing</t>
  </si>
  <si>
    <t>chernyshenko</t>
  </si>
  <si>
    <t>five</t>
  </si>
  <si>
    <t>sporting</t>
  </si>
  <si>
    <t>figureheads</t>
  </si>
  <si>
    <t>paid</t>
  </si>
  <si>
    <t>tribute</t>
  </si>
  <si>
    <t>offered</t>
  </si>
  <si>
    <t>evidence</t>
  </si>
  <si>
    <t>truly</t>
  </si>
  <si>
    <t>reach</t>
  </si>
  <si>
    <t>winning</t>
  </si>
  <si>
    <t>combination</t>
  </si>
  <si>
    <t>married</t>
  </si>
  <si>
    <t>outstanding</t>
  </si>
  <si>
    <t>facilities</t>
  </si>
  <si>
    <t>rosneft</t>
  </si>
  <si>
    <t>became</t>
  </si>
  <si>
    <t>coca</t>
  </si>
  <si>
    <t>cola</t>
  </si>
  <si>
    <t>volkswagen</t>
  </si>
  <si>
    <t>rus</t>
  </si>
  <si>
    <t>products</t>
  </si>
  <si>
    <t>suppliers</t>
  </si>
  <si>
    <t>internet</t>
  </si>
  <si>
    <t>service</t>
  </si>
  <si>
    <t>implementation</t>
  </si>
  <si>
    <t>teams</t>
  </si>
  <si>
    <t>covid</t>
  </si>
  <si>
    <t>19</t>
  </si>
  <si>
    <t>dr</t>
  </si>
  <si>
    <t>mohanned</t>
  </si>
  <si>
    <t>selected</t>
  </si>
  <si>
    <t>participate</t>
  </si>
  <si>
    <t>virtual</t>
  </si>
  <si>
    <t>insights</t>
  </si>
  <si>
    <t>promotion</t>
  </si>
  <si>
    <t>taking</t>
  </si>
  <si>
    <t>challenging</t>
  </si>
  <si>
    <t>spread</t>
  </si>
  <si>
    <t>extraordinary</t>
  </si>
  <si>
    <t>vulnerable</t>
  </si>
  <si>
    <t>safe</t>
  </si>
  <si>
    <t>inspired</t>
  </si>
  <si>
    <t>memories</t>
  </si>
  <si>
    <t>without</t>
  </si>
  <si>
    <t>exciting</t>
  </si>
  <si>
    <t>saw</t>
  </si>
  <si>
    <t>ranking</t>
  </si>
  <si>
    <t>500s</t>
  </si>
  <si>
    <t>increase</t>
  </si>
  <si>
    <t>launched</t>
  </si>
  <si>
    <t>states</t>
  </si>
  <si>
    <t>hosted</t>
  </si>
  <si>
    <t>grew</t>
  </si>
  <si>
    <t>carefully</t>
  </si>
  <si>
    <t>engage</t>
  </si>
  <si>
    <t>vehicle</t>
  </si>
  <si>
    <t>though</t>
  </si>
  <si>
    <t>stand</t>
  </si>
  <si>
    <t>overview</t>
  </si>
  <si>
    <t>engages</t>
  </si>
  <si>
    <t>impacted</t>
  </si>
  <si>
    <t>addition</t>
  </si>
  <si>
    <t>consists</t>
  </si>
  <si>
    <t>know</t>
  </si>
  <si>
    <t>brought</t>
  </si>
  <si>
    <t>35</t>
  </si>
  <si>
    <t>worked</t>
  </si>
  <si>
    <t>450</t>
  </si>
  <si>
    <t>#gfpat19</t>
  </si>
  <si>
    <t>800</t>
  </si>
  <si>
    <t>lead</t>
  </si>
  <si>
    <t>address</t>
  </si>
  <si>
    <t>issues</t>
  </si>
  <si>
    <t>51</t>
  </si>
  <si>
    <t>touched</t>
  </si>
  <si>
    <t>ranked</t>
  </si>
  <si>
    <t>advisor</t>
  </si>
  <si>
    <t>empowering</t>
  </si>
  <si>
    <t>shown</t>
  </si>
  <si>
    <t>incredible</t>
  </si>
  <si>
    <t>initiative</t>
  </si>
  <si>
    <t>strength</t>
  </si>
  <si>
    <t>alongside</t>
  </si>
  <si>
    <t>continually</t>
  </si>
  <si>
    <t>gender</t>
  </si>
  <si>
    <t>inclusion</t>
  </si>
  <si>
    <t>anniversary</t>
  </si>
  <si>
    <t>journey</t>
  </si>
  <si>
    <t>perfect</t>
  </si>
  <si>
    <t>presentations</t>
  </si>
  <si>
    <t>celebrations</t>
  </si>
  <si>
    <t>jana</t>
  </si>
  <si>
    <t>fantastic</t>
  </si>
  <si>
    <t>contribute</t>
  </si>
  <si>
    <t>resolution</t>
  </si>
  <si>
    <t>program</t>
  </si>
  <si>
    <t>practice</t>
  </si>
  <si>
    <t>narratives</t>
  </si>
  <si>
    <t>inclusive</t>
  </si>
  <si>
    <t>cup</t>
  </si>
  <si>
    <t>spirit</t>
  </si>
  <si>
    <t>football</t>
  </si>
  <si>
    <t>opportunity</t>
  </si>
  <si>
    <t>bringing</t>
  </si>
  <si>
    <t>uses</t>
  </si>
  <si>
    <t>divided</t>
  </si>
  <si>
    <t>place</t>
  </si>
  <si>
    <t>learning</t>
  </si>
  <si>
    <t>result</t>
  </si>
  <si>
    <t>projects</t>
  </si>
  <si>
    <t>connected</t>
  </si>
  <si>
    <t>look</t>
  </si>
  <si>
    <t>achievement</t>
  </si>
  <si>
    <t>march</t>
  </si>
  <si>
    <t>special</t>
  </si>
  <si>
    <t>general</t>
  </si>
  <si>
    <t>development</t>
  </si>
  <si>
    <t>attended</t>
  </si>
  <si>
    <t>continue</t>
  </si>
  <si>
    <t>unique</t>
  </si>
  <si>
    <t>nba</t>
  </si>
  <si>
    <t>palestine</t>
  </si>
  <si>
    <t>although</t>
  </si>
  <si>
    <t>coming</t>
  </si>
  <si>
    <t>conflicts</t>
  </si>
  <si>
    <t>really</t>
  </si>
  <si>
    <t>both</t>
  </si>
  <si>
    <t>gathered</t>
  </si>
  <si>
    <t>power</t>
  </si>
  <si>
    <t>raise</t>
  </si>
  <si>
    <t>plays</t>
  </si>
  <si>
    <t>forum</t>
  </si>
  <si>
    <t>york</t>
  </si>
  <si>
    <t>four</t>
  </si>
  <si>
    <t>trainers</t>
  </si>
  <si>
    <t>generation</t>
  </si>
  <si>
    <t>knowledge</t>
  </si>
  <si>
    <t>music</t>
  </si>
  <si>
    <t>2011</t>
  </si>
  <si>
    <t>april</t>
  </si>
  <si>
    <t>celebrating</t>
  </si>
  <si>
    <t>lebanese</t>
  </si>
  <si>
    <t>4</t>
  </si>
  <si>
    <t>champville</t>
  </si>
  <si>
    <t>opening</t>
  </si>
  <si>
    <t>highlighting</t>
  </si>
  <si>
    <t>forpeace</t>
  </si>
  <si>
    <t>liban</t>
  </si>
  <si>
    <t>few</t>
  </si>
  <si>
    <t>trainees</t>
  </si>
  <si>
    <t>friends</t>
  </si>
  <si>
    <t>forget</t>
  </si>
  <si>
    <t>throughout</t>
  </si>
  <si>
    <t>means</t>
  </si>
  <si>
    <t>mena</t>
  </si>
  <si>
    <t>2013</t>
  </si>
  <si>
    <t>time</t>
  </si>
  <si>
    <t>trainings</t>
  </si>
  <si>
    <t>slogan</t>
  </si>
  <si>
    <t>economic</t>
  </si>
  <si>
    <t>cultural</t>
  </si>
  <si>
    <t>arts</t>
  </si>
  <si>
    <t>rotary</t>
  </si>
  <si>
    <t>november</t>
  </si>
  <si>
    <t>geneva</t>
  </si>
  <si>
    <t>permanent</t>
  </si>
  <si>
    <t>intertwined</t>
  </si>
  <si>
    <t>daily</t>
  </si>
  <si>
    <t>never</t>
  </si>
  <si>
    <t>prevail</t>
  </si>
  <si>
    <t>#gfpchallengesyou</t>
  </si>
  <si>
    <t>south</t>
  </si>
  <si>
    <t>8</t>
  </si>
  <si>
    <t>displaced</t>
  </si>
  <si>
    <t>backgrounds</t>
  </si>
  <si>
    <t>safety</t>
  </si>
  <si>
    <t>problems</t>
  </si>
  <si>
    <t>below</t>
  </si>
  <si>
    <t>awards</t>
  </si>
  <si>
    <t>impact</t>
  </si>
  <si>
    <t>application</t>
  </si>
  <si>
    <t>empower</t>
  </si>
  <si>
    <t>life</t>
  </si>
  <si>
    <t>live</t>
  </si>
  <si>
    <t>difference</t>
  </si>
  <si>
    <t>syria</t>
  </si>
  <si>
    <t>participating</t>
  </si>
  <si>
    <t>#jordan</t>
  </si>
  <si>
    <t>september</t>
  </si>
  <si>
    <t>strengthen</t>
  </si>
  <si>
    <t>fifa</t>
  </si>
  <si>
    <t>ministerial</t>
  </si>
  <si>
    <t>meeting</t>
  </si>
  <si>
    <t>palestinian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</si>
  <si>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</si>
  <si>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</si>
  <si>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</si>
  <si>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</si>
  <si>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</si>
  <si>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</si>
  <si>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</si>
  <si>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</si>
  <si>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</si>
  <si>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</si>
  <si>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</si>
  <si>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</si>
  <si>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</si>
  <si>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</si>
  <si>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</si>
  <si>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</si>
  <si>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</si>
  <si>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</si>
  <si>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</si>
  <si>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</si>
  <si>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</si>
  <si>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</si>
  <si>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</si>
  <si>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</si>
  <si>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</si>
  <si>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</si>
  <si>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</si>
  <si>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</si>
  <si>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</si>
  <si>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</si>
  <si>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</si>
  <si>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</si>
  <si>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</si>
  <si>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</si>
  <si>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</si>
  <si>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</si>
  <si>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</si>
  <si>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</si>
  <si>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</si>
  <si>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</si>
  <si>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</si>
  <si>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</si>
  <si>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</si>
  <si>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</si>
  <si>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</si>
  <si>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</si>
  <si>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</si>
  <si>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</si>
  <si>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</si>
  <si>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</si>
  <si>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</si>
  <si>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</si>
  <si>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</si>
  <si>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</si>
  <si>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</si>
  <si>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</si>
  <si>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</si>
  <si>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</si>
  <si>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</si>
  <si>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</si>
  <si>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</si>
  <si>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</si>
  <si>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33, 112, 0</t>
  </si>
  <si>
    <t>Green</t>
  </si>
  <si>
    <t>112, 72, 0</t>
  </si>
  <si>
    <t>Red</t>
  </si>
  <si>
    <t>Edge Weight▓1▓8▓0▓True▓Green▓Red▓▓Edge Weight▓2▓4▓0▓2▓6▓False▓▓0▓0▓0▓0▓0▓False▓▓0▓0▓0▓True▓Black▓Black▓▓Betweenness Centrality▓0▓0▓3▓250▓1000▓False▓▓0▓0▓0▓0▓0▓False▓▓0▓0▓0▓0▓0▓False▓▓0▓0▓0▓0▓0▓False</t>
  </si>
  <si>
    <t>Subgraph</t>
  </si>
  <si>
    <t>GraphSource░YouTubeVideo▓GraphTerm░GenerationsForPeace▓ImportDescription░The graph represents the network of YouTube videos whose title, keywords, description, categories, or author's username contain "GenerationsForPeace".  The network was obtained from YouTube on Sunday, 26 September 2021 at 16:04 UTC.
The network was limited to 95 videos.
There is an edge for each pair of videos that have the same category.  There is an edge for each pair of videos commented on by the same user.▓ImportSuggestedTitle░YouTube Video GenerationsForPeace▓ImportSuggestedFileNameNoExtension░2021-09-26 16-03-59 NodeXL YouTube Video GenerationsForPeace▓GroupingDescription░The graph's vertices were grouped by cluster using the Clauset-Newman-Moore cluster algorithm.▓LayoutAlgorithm░The graph was laid out using the Harel-Koren Fast Multiscale layout algorithm.▓GraphDirectedness░The graph is directed.</t>
  </si>
  <si>
    <t xml:space="preserve">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60 2147483647 Black True 306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&lt;ClusterUserSettings&gt;
      &lt;setting </t>
  </si>
  <si>
    <t>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</si>
  <si>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YouTubeVideo</t>
  </si>
  <si>
    <t>GenerationsForPeace</t>
  </si>
  <si>
    <t>The graph represents the network of YouTube videos whose title, keywords, description, categories, or author's username contain "GenerationsForPeace".  The network was obtained from YouTube on Sunday, 26 September 2021 at 16:04 UTC.
The network was limited to 95 videos.
There is an edge for each pair of videos that have the same category.  There is an edge for each pair of videos commented on by the same user.</t>
  </si>
  <si>
    <t>The graph was laid out using the Harel-Koren Fast Multiscale layout algorithm.</t>
  </si>
  <si>
    <t>The graph's vertices were grouped by cluster using the Clauset-Newman-Moore cluster algorithm.</t>
  </si>
  <si>
    <t>https://nodexlgraphgallery.org/Pages/Graph.aspx?graphID=262910</t>
  </si>
  <si>
    <t>https://nodexlgraphgallery.org/Images/Image.ashx?graphID=262910&amp;type=f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</si>
</sst>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0" fontId="0" fillId="3" borderId="1" xfId="23" applyNumberFormat="1" applyFont="1"/>
    <xf numFmtId="0" fontId="0" fillId="2" borderId="1" xfId="20" applyNumberFormat="1" applyFont="1"/>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85">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84"/>
      <tableStyleElement type="headerRow" dxfId="183"/>
    </tableStyle>
    <tableStyle name="NodeXL Table" pivot="0" count="1">
      <tableStyleElement type="headerRow" dxfId="18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83737"/>
        <c:axId val="11553634"/>
      </c:barChart>
      <c:catAx>
        <c:axId val="12837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553634"/>
        <c:crosses val="autoZero"/>
        <c:auto val="1"/>
        <c:lblOffset val="100"/>
        <c:noMultiLvlLbl val="0"/>
      </c:catAx>
      <c:valAx>
        <c:axId val="11553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3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873843"/>
        <c:axId val="63429132"/>
      </c:barChart>
      <c:catAx>
        <c:axId val="368738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429132"/>
        <c:crosses val="autoZero"/>
        <c:auto val="1"/>
        <c:lblOffset val="100"/>
        <c:noMultiLvlLbl val="0"/>
      </c:catAx>
      <c:valAx>
        <c:axId val="63429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73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991277"/>
        <c:axId val="37486038"/>
      </c:barChart>
      <c:catAx>
        <c:axId val="339912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486038"/>
        <c:crosses val="autoZero"/>
        <c:auto val="1"/>
        <c:lblOffset val="100"/>
        <c:noMultiLvlLbl val="0"/>
      </c:catAx>
      <c:valAx>
        <c:axId val="37486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91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30023"/>
        <c:axId val="16470208"/>
      </c:barChart>
      <c:catAx>
        <c:axId val="18300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470208"/>
        <c:crosses val="autoZero"/>
        <c:auto val="1"/>
        <c:lblOffset val="100"/>
        <c:noMultiLvlLbl val="0"/>
      </c:catAx>
      <c:valAx>
        <c:axId val="16470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0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014145"/>
        <c:axId val="59018442"/>
      </c:barChart>
      <c:catAx>
        <c:axId val="140141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018442"/>
        <c:crosses val="autoZero"/>
        <c:auto val="1"/>
        <c:lblOffset val="100"/>
        <c:noMultiLvlLbl val="0"/>
      </c:catAx>
      <c:valAx>
        <c:axId val="59018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14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403931"/>
        <c:axId val="15764468"/>
      </c:barChart>
      <c:catAx>
        <c:axId val="614039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764468"/>
        <c:crosses val="autoZero"/>
        <c:auto val="1"/>
        <c:lblOffset val="100"/>
        <c:noMultiLvlLbl val="0"/>
      </c:catAx>
      <c:valAx>
        <c:axId val="15764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03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662485"/>
        <c:axId val="1853502"/>
      </c:barChart>
      <c:catAx>
        <c:axId val="76624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53502"/>
        <c:crosses val="autoZero"/>
        <c:auto val="1"/>
        <c:lblOffset val="100"/>
        <c:noMultiLvlLbl val="0"/>
      </c:catAx>
      <c:valAx>
        <c:axId val="1853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62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681519"/>
        <c:axId val="15915944"/>
      </c:barChart>
      <c:catAx>
        <c:axId val="166815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915944"/>
        <c:crosses val="autoZero"/>
        <c:auto val="1"/>
        <c:lblOffset val="100"/>
        <c:noMultiLvlLbl val="0"/>
      </c:catAx>
      <c:valAx>
        <c:axId val="15915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81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025769"/>
        <c:axId val="14123058"/>
      </c:barChart>
      <c:catAx>
        <c:axId val="9025769"/>
        <c:scaling>
          <c:orientation val="minMax"/>
        </c:scaling>
        <c:axPos val="b"/>
        <c:delete val="1"/>
        <c:majorTickMark val="out"/>
        <c:minorTickMark val="none"/>
        <c:tickLblPos val="none"/>
        <c:crossAx val="14123058"/>
        <c:crosses val="autoZero"/>
        <c:auto val="1"/>
        <c:lblOffset val="100"/>
        <c:noMultiLvlLbl val="0"/>
      </c:catAx>
      <c:valAx>
        <c:axId val="14123058"/>
        <c:scaling>
          <c:orientation val="minMax"/>
        </c:scaling>
        <c:axPos val="l"/>
        <c:delete val="1"/>
        <c:majorTickMark val="out"/>
        <c:minorTickMark val="none"/>
        <c:tickLblPos val="none"/>
        <c:crossAx val="90257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atznZvtdRA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971550"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CUPQ74OtiO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971550"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UMeqtfsYBQ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971550"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xF2EimLa8Y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971550"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JcK0oAVy7b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971550"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usI5zCNFaF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971550"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yGWwhg4NF78"/>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971550"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mI8Z4gMLhM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7BzMWeHzl4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7xMfD27tNU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NtoumsAuD3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8-KBY5Ro5EU"/>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xJ_eYrcCED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syOiljRkPf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yLGzcyeKMX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w1kbkQg01O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p5vZ6kJxzP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4zSC0plJxe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Z7JdywH2QZ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H_yxx-bDOi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gO_W6MfRJl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uyeMRfWWEC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nZ2bslkAKC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tnPjN8e-p_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TfYI6SiXQx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lYuoCEnVR2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CfcATaci1U"/>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VB6fRDY-sp0"/>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Jux1QKng_W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wclNYcXVU5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5Y7HJdNxj9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lpkAY6V8tc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2XLt5ukou0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rmUn9Sf2Fn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lOxCJ9uNxL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VjHvgZlQ2q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5KPTnCtGaE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vYEX7nK7b30"/>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uDoD-Td2DW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uRCDgbnpLo0"/>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s0cSnfwD4e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q3IwDG8ByY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5j4GCMhCqBU"/>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5nsltvVIg3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HUcfg4_OHs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_G1kQAOFRj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p2v0QBd22z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4FZqyfVD79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_0qGG_VjgV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EZ9-UkPniF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WMNMjx7AJg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p6eZklNZ8-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TDBxBEu8JX0"/>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szzp3PcEmt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w3cZ9aqY9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a_8_GP0htN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rNkcCuNDfB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MPvqvmOsn3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6JZpLDGQsP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Gmj63tVcbc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oIUJmtk-sZ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6pmB2Nz6oJ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_RjAgDsV4R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KLKR_-VXfs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riAlhxJijA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ZmvmX2LrGc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Ky_g1xzKCn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URtWrcXVAw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u8y0OGRfeq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4XFo1SIjHY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MN4Za_fHvh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6v8Msg1JBO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hqgjwEB6kL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Uywr9HpexF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psjXEVzMnG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vUcedHsVce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S9HnoNIMSQ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mIuteWFVYR0"/>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Cq0-OUgMDL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2gPxm867Cz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ojCAC2VAuy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OK9_sMHmUF0"/>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LHvduUQHmv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tCOdnD_Lq8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lBPViBOP8m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zZkRumKQ0C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gIkI2q1Zpu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hNGjJwChXS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a_XOCkpmYZ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7aptJ1rNgi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m0Mxx9rVA6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7WCozXMTee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ImevhIDv8s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2h3OZ6JOIo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h0ERkDXgCJ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971550" y="346233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M33" totalsRowShown="0" headerRowDxfId="181" dataDxfId="145">
  <autoFilter ref="A2:AM33"/>
  <tableColumns count="39">
    <tableColumn id="1" name="Vertex 1" dataDxfId="130"/>
    <tableColumn id="2" name="Vertex 2" dataDxfId="128"/>
    <tableColumn id="3" name="Color" dataDxfId="129"/>
    <tableColumn id="4" name="Width" dataDxfId="154"/>
    <tableColumn id="11" name="Style" dataDxfId="153"/>
    <tableColumn id="5" name="Opacity" dataDxfId="152"/>
    <tableColumn id="6" name="Visibility" dataDxfId="151"/>
    <tableColumn id="10" name="Label" dataDxfId="150"/>
    <tableColumn id="12" name="Label Text Color" dataDxfId="149"/>
    <tableColumn id="13" name="Label Font Size" dataDxfId="148"/>
    <tableColumn id="14" name="Reciprocated?" dataDxfId="73"/>
    <tableColumn id="7" name="ID" dataDxfId="147"/>
    <tableColumn id="9" name="Dynamic Filter" dataDxfId="146"/>
    <tableColumn id="8" name="Add Your Own Columns Here" dataDxfId="127"/>
    <tableColumn id="15" name="Relationship" dataDxfId="126"/>
    <tableColumn id="16" name="Shared Commenter" dataDxfId="125"/>
    <tableColumn id="17" name="Video1 Comment" dataDxfId="124"/>
    <tableColumn id="18" name="Video2 Comment" dataDxfId="123"/>
    <tableColumn id="19" name="URLs In Video1 Comment" dataDxfId="122"/>
    <tableColumn id="20" name="URLs In Video2 Comment" dataDxfId="121"/>
    <tableColumn id="21" name="Domains In Video1 Comment" dataDxfId="120"/>
    <tableColumn id="22" name="Domains In Video2 Comment" dataDxfId="119"/>
    <tableColumn id="23" name="Hashtags In Video1 Comment" dataDxfId="118"/>
    <tableColumn id="24" name="Hashtags In Video2 Comment" dataDxfId="117"/>
    <tableColumn id="25" name="URLs In Both Video Comments" dataDxfId="116"/>
    <tableColumn id="26" name="Domains In Both Video Comments" dataDxfId="115"/>
    <tableColumn id="27" name="Hashtags In Both Video Comments" dataDxfId="114"/>
    <tableColumn id="28" name="Edge Weight"/>
    <tableColumn id="29" name="Vertex 1 Group" dataDxfId="88">
      <calculatedColumnFormula>REPLACE(INDEX(GroupVertices[Group], MATCH(Edges[[#This Row],[Vertex 1]],GroupVertices[Vertex],0)),1,1,"")</calculatedColumnFormula>
    </tableColumn>
    <tableColumn id="30" name="Vertex 2 Group" dataDxfId="49">
      <calculatedColumnFormula>REPLACE(INDEX(GroupVertices[Group], MATCH(Edges[[#This Row],[Vertex 2]],GroupVertices[Vertex],0)),1,1,"")</calculatedColumnFormula>
    </tableColumn>
    <tableColumn id="31" name="Sentiment List #1: List1 Word Count" dataDxfId="48"/>
    <tableColumn id="32" name="Sentiment List #1: List1 Word Percentage (%)" dataDxfId="47"/>
    <tableColumn id="33" name="Sentiment List #2: List2 Word Count" dataDxfId="46"/>
    <tableColumn id="34" name="Sentiment List #2: List2 Word Percentage (%)" dataDxfId="45"/>
    <tableColumn id="35" name="Sentiment List #3: List3 Word Count" dataDxfId="44"/>
    <tableColumn id="36" name="Sentiment List #3: List3 Word Percentage (%)" dataDxfId="43"/>
    <tableColumn id="37" name="Non-categorized Word Count" dataDxfId="42"/>
    <tableColumn id="38" name="Non-categorized Word Percentage (%)" dataDxfId="41"/>
    <tableColumn id="39" name="Edge Content Word Count" dataDxfId="4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64" totalsRowShown="0" headerRowDxfId="72" dataDxfId="71">
  <autoFilter ref="A1:G1064"/>
  <tableColumns count="7">
    <tableColumn id="1" name="Word" dataDxfId="70"/>
    <tableColumn id="2" name="Count" dataDxfId="69"/>
    <tableColumn id="3" name="Salience" dataDxfId="68"/>
    <tableColumn id="4" name="Group" dataDxfId="67"/>
    <tableColumn id="5" name="Word on Sentiment List #1: List1" dataDxfId="66"/>
    <tableColumn id="6" name="Word on Sentiment List #2: List2" dataDxfId="65"/>
    <tableColumn id="7" name="Word on Sentiment List #3: List3" dataDxfId="6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00" totalsRowShown="0" headerRowDxfId="63" dataDxfId="62">
  <autoFilter ref="A1:L800"/>
  <tableColumns count="12">
    <tableColumn id="1" name="Word 1" dataDxfId="61"/>
    <tableColumn id="2" name="Word 2" dataDxfId="60"/>
    <tableColumn id="3" name="Count" dataDxfId="59"/>
    <tableColumn id="4" name="Salience" dataDxfId="58"/>
    <tableColumn id="5" name="Mutual Information" dataDxfId="57"/>
    <tableColumn id="6" name="Group" dataDxfId="56"/>
    <tableColumn id="7" name="Word1 on Sentiment List #1: List1" dataDxfId="55"/>
    <tableColumn id="8" name="Word1 on Sentiment List #2: List2" dataDxfId="54"/>
    <tableColumn id="9" name="Word1 on Sentiment List #3: List3" dataDxfId="53"/>
    <tableColumn id="10" name="Word2 on Sentiment List #1: List1" dataDxfId="52"/>
    <tableColumn id="11" name="Word2 on Sentiment List #2: List2" dataDxfId="51"/>
    <tableColumn id="12" name="Word2 on Sentiment List #3: List3" dataDxfId="50"/>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4" totalsRowShown="0" headerRowDxfId="19" dataDxfId="18">
  <autoFilter ref="A2:C4"/>
  <tableColumns count="3">
    <tableColumn id="1" name="Group 1" dataDxfId="17"/>
    <tableColumn id="2" name="Group 2" dataDxfId="16"/>
    <tableColumn id="3" name="Edges" dataDxfId="15"/>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2" dataDxfId="11">
  <autoFilter ref="A1:B7"/>
  <tableColumns count="2">
    <tableColumn id="1" name="Key" dataDxfId="10"/>
    <tableColumn id="2" name="Value" dataDxfId="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Y97" totalsRowShown="0" headerRowDxfId="180" dataDxfId="131">
  <autoFilter ref="A2:AY97"/>
  <tableColumns count="51">
    <tableColumn id="1" name="Vertex" dataDxfId="144"/>
    <tableColumn id="51" name="Subgraph"/>
    <tableColumn id="2" name="Color" dataDxfId="143"/>
    <tableColumn id="5" name="Shape" dataDxfId="142"/>
    <tableColumn id="6" name="Size" dataDxfId="141"/>
    <tableColumn id="4" name="Opacity" dataDxfId="101"/>
    <tableColumn id="7" name="Image File" dataDxfId="99"/>
    <tableColumn id="3" name="Visibility" dataDxfId="100"/>
    <tableColumn id="10" name="Label" dataDxfId="140"/>
    <tableColumn id="16" name="Label Fill Color" dataDxfId="139"/>
    <tableColumn id="9" name="Label Position" dataDxfId="113"/>
    <tableColumn id="8" name="Tooltip" dataDxfId="111"/>
    <tableColumn id="18" name="Layout Order" dataDxfId="112"/>
    <tableColumn id="13" name="X" dataDxfId="138"/>
    <tableColumn id="14" name="Y" dataDxfId="137"/>
    <tableColumn id="12" name="Locked?" dataDxfId="136"/>
    <tableColumn id="19" name="Polar R" dataDxfId="135"/>
    <tableColumn id="20" name="Polar Angle" dataDxfId="134"/>
    <tableColumn id="21" name="Degree" dataDxfId="6"/>
    <tableColumn id="22" name="In-Degree" dataDxfId="5"/>
    <tableColumn id="23" name="Out-Degree" dataDxfId="3"/>
    <tableColumn id="24" name="Betweenness Centrality" dataDxfId="4"/>
    <tableColumn id="25" name="Closeness Centrality" dataDxfId="8"/>
    <tableColumn id="26" name="Eigenvector Centrality" dataDxfId="7"/>
    <tableColumn id="15" name="PageRank" dataDxfId="2"/>
    <tableColumn id="27" name="Clustering Coefficient" dataDxfId="0"/>
    <tableColumn id="29" name="Reciprocated Vertex Pair Ratio" dataDxfId="1"/>
    <tableColumn id="11" name="ID" dataDxfId="133"/>
    <tableColumn id="28" name="Dynamic Filter" dataDxfId="132"/>
    <tableColumn id="17" name="Add Your Own Columns Here" dataDxfId="110"/>
    <tableColumn id="30" name="Title" dataDxfId="109"/>
    <tableColumn id="31" name="Description" dataDxfId="108"/>
    <tableColumn id="32" name="Tags" dataDxfId="107"/>
    <tableColumn id="33" name="Author" dataDxfId="106"/>
    <tableColumn id="34" name="Created Date (UTC)" dataDxfId="105"/>
    <tableColumn id="35" name="Views" dataDxfId="104"/>
    <tableColumn id="36" name="Comments" dataDxfId="103"/>
    <tableColumn id="37" name="Likes Count" dataDxfId="102"/>
    <tableColumn id="38" name="Dislikes Count" dataDxfId="98"/>
    <tableColumn id="39" name="Custom Menu Item Text" dataDxfId="97"/>
    <tableColumn id="40" name="Custom Menu Item Action" dataDxfId="89"/>
    <tableColumn id="41" name="Vertex Group" dataDxfId="39">
      <calculatedColumnFormula>REPLACE(INDEX(GroupVertices[Group], MATCH(Vertices[[#This Row],[Vertex]],GroupVertices[Vertex],0)),1,1,"")</calculatedColumnFormula>
    </tableColumn>
    <tableColumn id="42" name="Sentiment List #1: List1 Word Count" dataDxfId="38"/>
    <tableColumn id="43" name="Sentiment List #1: List1 Word Percentage (%)" dataDxfId="37"/>
    <tableColumn id="44" name="Sentiment List #2: List2 Word Count" dataDxfId="36"/>
    <tableColumn id="45" name="Sentiment List #2: List2 Word Percentage (%)" dataDxfId="35"/>
    <tableColumn id="46" name="Sentiment List #3: List3 Word Count" dataDxfId="34"/>
    <tableColumn id="47" name="Sentiment List #3: List3 Word Percentage (%)" dataDxfId="33"/>
    <tableColumn id="48" name="Non-categorized Word Count" dataDxfId="32"/>
    <tableColumn id="49" name="Non-categorized Word Percentage (%)" dataDxfId="31"/>
    <tableColumn id="50" name="Vertex Content Word Count" dataDxfId="30"/>
  </tableColumns>
  <tableStyleInfo name="NodeXL Table" showFirstColumn="0" showLastColumn="0" showRowStripes="0" showColumnStripes="0"/>
</table>
</file>

<file path=xl/tables/table3.xml><?xml version="1.0" encoding="utf-8"?>
<table xmlns="http://schemas.openxmlformats.org/spreadsheetml/2006/main" id="4" name="Groups" displayName="Groups" ref="A2:AG5" totalsRowShown="0" headerRowDxfId="179">
  <autoFilter ref="A2:AG5"/>
  <tableColumns count="33">
    <tableColumn id="1" name="Group" dataDxfId="96"/>
    <tableColumn id="2" name="Vertex Color" dataDxfId="95"/>
    <tableColumn id="3" name="Vertex Shape" dataDxfId="93"/>
    <tableColumn id="22" name="Visibility" dataDxfId="94"/>
    <tableColumn id="4" name="Collapsed?"/>
    <tableColumn id="18" name="Label" dataDxfId="178"/>
    <tableColumn id="20" name="Collapsed X"/>
    <tableColumn id="21" name="Collapsed Y"/>
    <tableColumn id="6" name="ID" dataDxfId="177"/>
    <tableColumn id="19" name="Collapsed Properties" dataDxfId="87"/>
    <tableColumn id="5" name="Vertices" dataDxfId="86"/>
    <tableColumn id="7" name="Unique Edges" dataDxfId="85"/>
    <tableColumn id="8" name="Edges With Duplicates" dataDxfId="84"/>
    <tableColumn id="9" name="Total Edges" dataDxfId="83"/>
    <tableColumn id="10" name="Self-Loops" dataDxfId="82"/>
    <tableColumn id="24" name="Reciprocated Vertex Pair Ratio" dataDxfId="81"/>
    <tableColumn id="25" name="Reciprocated Edge Ratio" dataDxfId="80"/>
    <tableColumn id="11" name="Connected Components" dataDxfId="79"/>
    <tableColumn id="12" name="Single-Vertex Connected Components" dataDxfId="78"/>
    <tableColumn id="13" name="Maximum Vertices in a Connected Component" dataDxfId="77"/>
    <tableColumn id="14" name="Maximum Edges in a Connected Component" dataDxfId="76"/>
    <tableColumn id="15" name="Maximum Geodesic Distance (Diameter)" dataDxfId="75"/>
    <tableColumn id="16" name="Average Geodesic Distance" dataDxfId="74"/>
    <tableColumn id="17" name="Graph Density" dataDxfId="29"/>
    <tableColumn id="23" name="Sentiment List #1: List1 Word Count" dataDxfId="28"/>
    <tableColumn id="26" name="Sentiment List #1: List1 Word Percentage (%)" dataDxfId="27"/>
    <tableColumn id="27" name="Sentiment List #2: List2 Word Count" dataDxfId="26"/>
    <tableColumn id="28" name="Sentiment List #2: List2 Word Percentage (%)" dataDxfId="25"/>
    <tableColumn id="29" name="Sentiment List #3: List3 Word Count" dataDxfId="24"/>
    <tableColumn id="30" name="Sentiment List #3: List3 Word Percentage (%)" dataDxfId="23"/>
    <tableColumn id="31" name="Non-categorized Word Count" dataDxfId="22"/>
    <tableColumn id="32" name="Non-categorized Word Percentage (%)" dataDxfId="21"/>
    <tableColumn id="33" name="Group Content Word Count"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176" dataDxfId="175">
  <autoFilter ref="A1:C96"/>
  <tableColumns count="3">
    <tableColumn id="1" name="Group" dataDxfId="92"/>
    <tableColumn id="2" name="Vertex" dataDxfId="91"/>
    <tableColumn id="3" name="Vertex ID" dataDxfId="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74"/>
    <tableColumn id="2" name="Degree Frequency" dataDxfId="173">
      <calculatedColumnFormula>COUNTIF(Vertices[Degree], "&gt;= " &amp; D2) - COUNTIF(Vertices[Degree], "&gt;=" &amp; D3)</calculatedColumnFormula>
    </tableColumn>
    <tableColumn id="3" name="In-Degree Bin" dataDxfId="172"/>
    <tableColumn id="4" name="In-Degree Frequency" dataDxfId="171">
      <calculatedColumnFormula>COUNTIF(Vertices[In-Degree], "&gt;= " &amp; F2) - COUNTIF(Vertices[In-Degree], "&gt;=" &amp; F3)</calculatedColumnFormula>
    </tableColumn>
    <tableColumn id="5" name="Out-Degree Bin" dataDxfId="170"/>
    <tableColumn id="6" name="Out-Degree Frequency" dataDxfId="169">
      <calculatedColumnFormula>COUNTIF(Vertices[Out-Degree], "&gt;= " &amp; H2) - COUNTIF(Vertices[Out-Degree], "&gt;=" &amp; H3)</calculatedColumnFormula>
    </tableColumn>
    <tableColumn id="7" name="Betweenness Centrality Bin" dataDxfId="168"/>
    <tableColumn id="8" name="Betweenness Centrality Frequency" dataDxfId="167">
      <calculatedColumnFormula>COUNTIF(Vertices[Betweenness Centrality], "&gt;= " &amp; J2) - COUNTIF(Vertices[Betweenness Centrality], "&gt;=" &amp; J3)</calculatedColumnFormula>
    </tableColumn>
    <tableColumn id="9" name="Closeness Centrality Bin" dataDxfId="166"/>
    <tableColumn id="10" name="Closeness Centrality Frequency" dataDxfId="165">
      <calculatedColumnFormula>COUNTIF(Vertices[Closeness Centrality], "&gt;= " &amp; L2) - COUNTIF(Vertices[Closeness Centrality], "&gt;=" &amp; L3)</calculatedColumnFormula>
    </tableColumn>
    <tableColumn id="11" name="Eigenvector Centrality Bin" dataDxfId="164"/>
    <tableColumn id="12" name="Eigenvector Centrality Frequency" dataDxfId="163">
      <calculatedColumnFormula>COUNTIF(Vertices[Eigenvector Centrality], "&gt;= " &amp; N2) - COUNTIF(Vertices[Eigenvector Centrality], "&gt;=" &amp; N3)</calculatedColumnFormula>
    </tableColumn>
    <tableColumn id="18" name="PageRank Bin" dataDxfId="162"/>
    <tableColumn id="17" name="PageRank Frequency" dataDxfId="161">
      <calculatedColumnFormula>COUNTIF(Vertices[Eigenvector Centrality], "&gt;= " &amp; P2) - COUNTIF(Vertices[Eigenvector Centrality], "&gt;=" &amp; P3)</calculatedColumnFormula>
    </tableColumn>
    <tableColumn id="13" name="Clustering Coefficient Bin" dataDxfId="160"/>
    <tableColumn id="14" name="Clustering Coefficient Frequency" dataDxfId="159">
      <calculatedColumnFormula>COUNTIF(Vertices[Clustering Coefficient], "&gt;= " &amp; R2) - COUNTIF(Vertices[Clustering Coefficient], "&gt;=" &amp; R3)</calculatedColumnFormula>
    </tableColumn>
    <tableColumn id="15" name="Dynamic Filter Bin" dataDxfId="158"/>
    <tableColumn id="16" name="Dynamic Filter Frequency" dataDxfId="1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15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3"/>
  <sheetViews>
    <sheetView workbookViewId="0" topLeftCell="A1">
      <pane xSplit="2" ySplit="2" topLeftCell="C3" activePane="bottomRight" state="frozen"/>
      <selection pane="topRight" activeCell="C1" sqref="C1"/>
      <selection pane="bottomLeft" activeCell="A3" sqref="A3"/>
      <selection pane="bottomRight" activeCell="S11" sqref="S1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00390625" style="0" bestFit="1" customWidth="1"/>
    <col min="17" max="18" width="11.28125" style="0" bestFit="1" customWidth="1"/>
    <col min="19" max="20" width="15.8515625" style="0" bestFit="1" customWidth="1"/>
    <col min="21" max="22" width="19.421875" style="0" bestFit="1" customWidth="1"/>
    <col min="23" max="24" width="19.57421875" style="0" bestFit="1" customWidth="1"/>
    <col min="25" max="25" width="19.421875" style="0" bestFit="1" customWidth="1"/>
    <col min="26" max="26" width="17.421875" style="0" bestFit="1" customWidth="1"/>
    <col min="27" max="27" width="17.57421875" style="0" bestFit="1" customWidth="1"/>
    <col min="28" max="28" width="14.421875" style="0" customWidth="1"/>
    <col min="29" max="30" width="10.421875" style="0" bestFit="1" customWidth="1"/>
    <col min="31" max="31" width="18.28125" style="0" bestFit="1" customWidth="1"/>
    <col min="32" max="32" width="22.57421875" style="0" bestFit="1" customWidth="1"/>
    <col min="33" max="33" width="18.28125" style="0" bestFit="1" customWidth="1"/>
    <col min="34" max="34" width="22.57421875" style="0" bestFit="1" customWidth="1"/>
    <col min="35" max="35" width="18.28125" style="0" bestFit="1" customWidth="1"/>
    <col min="36" max="36" width="22.57421875" style="0" bestFit="1" customWidth="1"/>
    <col min="37" max="37" width="17.28125" style="0" bestFit="1" customWidth="1"/>
    <col min="38" max="38" width="20.8515625" style="0" bestFit="1" customWidth="1"/>
    <col min="39" max="39" width="14.57421875" style="0" bestFit="1" customWidth="1"/>
  </cols>
  <sheetData>
    <row r="1" spans="3:14" ht="15">
      <c r="C1" s="17" t="s">
        <v>39</v>
      </c>
      <c r="D1" s="18"/>
      <c r="E1" s="18"/>
      <c r="F1" s="18"/>
      <c r="G1" s="17"/>
      <c r="H1" s="15" t="s">
        <v>43</v>
      </c>
      <c r="I1" s="52"/>
      <c r="J1" s="52"/>
      <c r="K1" s="34" t="s">
        <v>42</v>
      </c>
      <c r="L1" s="19" t="s">
        <v>40</v>
      </c>
      <c r="M1" s="19"/>
      <c r="N1" s="16" t="s">
        <v>41</v>
      </c>
    </row>
    <row r="2" spans="1:39"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t="s">
        <v>693</v>
      </c>
      <c r="AC2" s="13" t="s">
        <v>701</v>
      </c>
      <c r="AD2" s="13" t="s">
        <v>702</v>
      </c>
      <c r="AE2" s="54" t="s">
        <v>1250</v>
      </c>
      <c r="AF2" s="54" t="s">
        <v>1251</v>
      </c>
      <c r="AG2" s="54" t="s">
        <v>1252</v>
      </c>
      <c r="AH2" s="54" t="s">
        <v>1253</v>
      </c>
      <c r="AI2" s="54" t="s">
        <v>1254</v>
      </c>
      <c r="AJ2" s="54" t="s">
        <v>1255</v>
      </c>
      <c r="AK2" s="54" t="s">
        <v>1256</v>
      </c>
      <c r="AL2" s="54" t="s">
        <v>1257</v>
      </c>
      <c r="AM2" s="54" t="s">
        <v>1258</v>
      </c>
    </row>
    <row r="3" spans="1:39" ht="15" customHeight="1">
      <c r="A3" s="65" t="s">
        <v>189</v>
      </c>
      <c r="B3" s="65" t="s">
        <v>194</v>
      </c>
      <c r="C3" s="66" t="s">
        <v>1294</v>
      </c>
      <c r="D3" s="67">
        <v>2</v>
      </c>
      <c r="E3" s="68" t="s">
        <v>136</v>
      </c>
      <c r="F3" s="69"/>
      <c r="G3" s="66"/>
      <c r="H3" s="70"/>
      <c r="I3" s="71"/>
      <c r="J3" s="71"/>
      <c r="K3" s="35" t="s">
        <v>65</v>
      </c>
      <c r="L3" s="72">
        <v>3</v>
      </c>
      <c r="M3" s="72"/>
      <c r="N3" s="73"/>
      <c r="O3" s="89" t="s">
        <v>196</v>
      </c>
      <c r="P3" s="89" t="s">
        <v>197</v>
      </c>
      <c r="Q3" s="89" t="s">
        <v>199</v>
      </c>
      <c r="R3" s="89" t="s">
        <v>210</v>
      </c>
      <c r="S3" s="89"/>
      <c r="T3" s="89"/>
      <c r="U3" s="89"/>
      <c r="V3" s="89"/>
      <c r="W3" s="93" t="s">
        <v>211</v>
      </c>
      <c r="X3" s="93" t="s">
        <v>211</v>
      </c>
      <c r="Y3" s="89"/>
      <c r="Z3" s="89"/>
      <c r="AA3" s="93" t="s">
        <v>211</v>
      </c>
      <c r="AB3" s="92">
        <v>2</v>
      </c>
      <c r="AC3" s="93" t="str">
        <f>REPLACE(INDEX(GroupVertices[Group],MATCH(Edges[[#This Row],[Vertex 1]],GroupVertices[Vertex],0)),1,1,"")</f>
        <v>3</v>
      </c>
      <c r="AD3" s="93" t="str">
        <f>REPLACE(INDEX(GroupVertices[Group],MATCH(Edges[[#This Row],[Vertex 2]],GroupVertices[Vertex],0)),1,1,"")</f>
        <v>3</v>
      </c>
      <c r="AE3" s="110"/>
      <c r="AF3" s="110"/>
      <c r="AG3" s="110"/>
      <c r="AH3" s="110"/>
      <c r="AI3" s="110"/>
      <c r="AJ3" s="110"/>
      <c r="AK3" s="110"/>
      <c r="AL3" s="110"/>
      <c r="AM3" s="110"/>
    </row>
    <row r="4" spans="1:39" ht="15" customHeight="1">
      <c r="A4" s="65" t="s">
        <v>189</v>
      </c>
      <c r="B4" s="65" t="s">
        <v>194</v>
      </c>
      <c r="C4" s="66" t="s">
        <v>1294</v>
      </c>
      <c r="D4" s="67">
        <v>2</v>
      </c>
      <c r="E4" s="68" t="s">
        <v>136</v>
      </c>
      <c r="F4" s="69"/>
      <c r="G4" s="66"/>
      <c r="H4" s="70"/>
      <c r="I4" s="71"/>
      <c r="J4" s="71"/>
      <c r="K4" s="35" t="s">
        <v>65</v>
      </c>
      <c r="L4" s="79">
        <v>4</v>
      </c>
      <c r="M4" s="79"/>
      <c r="N4" s="73"/>
      <c r="O4" s="90" t="s">
        <v>196</v>
      </c>
      <c r="P4" s="90" t="s">
        <v>197</v>
      </c>
      <c r="Q4" s="90" t="s">
        <v>199</v>
      </c>
      <c r="R4" s="90" t="s">
        <v>208</v>
      </c>
      <c r="S4" s="90"/>
      <c r="T4" s="90"/>
      <c r="U4" s="90"/>
      <c r="V4" s="90"/>
      <c r="W4" s="94" t="s">
        <v>211</v>
      </c>
      <c r="X4" s="94" t="s">
        <v>211</v>
      </c>
      <c r="Y4" s="90"/>
      <c r="Z4" s="90"/>
      <c r="AA4" s="94" t="s">
        <v>211</v>
      </c>
      <c r="AB4" s="92">
        <v>2</v>
      </c>
      <c r="AC4" s="93" t="str">
        <f>REPLACE(INDEX(GroupVertices[Group],MATCH(Edges[[#This Row],[Vertex 1]],GroupVertices[Vertex],0)),1,1,"")</f>
        <v>3</v>
      </c>
      <c r="AD4" s="93" t="str">
        <f>REPLACE(INDEX(GroupVertices[Group],MATCH(Edges[[#This Row],[Vertex 2]],GroupVertices[Vertex],0)),1,1,"")</f>
        <v>3</v>
      </c>
      <c r="AE4" s="110"/>
      <c r="AF4" s="110"/>
      <c r="AG4" s="110"/>
      <c r="AH4" s="110"/>
      <c r="AI4" s="110"/>
      <c r="AJ4" s="110"/>
      <c r="AK4" s="110"/>
      <c r="AL4" s="110"/>
      <c r="AM4" s="110"/>
    </row>
    <row r="5" spans="1:39" ht="15">
      <c r="A5" s="65" t="s">
        <v>190</v>
      </c>
      <c r="B5" s="65" t="s">
        <v>195</v>
      </c>
      <c r="C5" s="66" t="s">
        <v>1295</v>
      </c>
      <c r="D5" s="67">
        <v>2</v>
      </c>
      <c r="E5" s="68" t="s">
        <v>132</v>
      </c>
      <c r="F5" s="69"/>
      <c r="G5" s="66"/>
      <c r="H5" s="70"/>
      <c r="I5" s="71"/>
      <c r="J5" s="71"/>
      <c r="K5" s="35" t="s">
        <v>65</v>
      </c>
      <c r="L5" s="79">
        <v>5</v>
      </c>
      <c r="M5" s="79"/>
      <c r="N5" s="73"/>
      <c r="O5" s="90" t="s">
        <v>196</v>
      </c>
      <c r="P5" s="90" t="s">
        <v>198</v>
      </c>
      <c r="Q5" s="90" t="s">
        <v>200</v>
      </c>
      <c r="R5" s="90" t="s">
        <v>209</v>
      </c>
      <c r="S5" s="90"/>
      <c r="T5" s="90"/>
      <c r="U5" s="90"/>
      <c r="V5" s="90"/>
      <c r="W5" s="94" t="s">
        <v>211</v>
      </c>
      <c r="X5" s="94" t="s">
        <v>211</v>
      </c>
      <c r="Y5" s="90"/>
      <c r="Z5" s="90"/>
      <c r="AA5" s="94" t="s">
        <v>211</v>
      </c>
      <c r="AB5" s="92">
        <v>1</v>
      </c>
      <c r="AC5" s="93" t="str">
        <f>REPLACE(INDEX(GroupVertices[Group],MATCH(Edges[[#This Row],[Vertex 1]],GroupVertices[Vertex],0)),1,1,"")</f>
        <v>2</v>
      </c>
      <c r="AD5" s="93" t="str">
        <f>REPLACE(INDEX(GroupVertices[Group],MATCH(Edges[[#This Row],[Vertex 2]],GroupVertices[Vertex],0)),1,1,"")</f>
        <v>2</v>
      </c>
      <c r="AE5" s="110"/>
      <c r="AF5" s="110"/>
      <c r="AG5" s="110"/>
      <c r="AH5" s="110"/>
      <c r="AI5" s="110"/>
      <c r="AJ5" s="110"/>
      <c r="AK5" s="110"/>
      <c r="AL5" s="110"/>
      <c r="AM5" s="110"/>
    </row>
    <row r="6" spans="1:39" ht="15">
      <c r="A6" s="65" t="s">
        <v>191</v>
      </c>
      <c r="B6" s="65" t="s">
        <v>195</v>
      </c>
      <c r="C6" s="66" t="s">
        <v>1295</v>
      </c>
      <c r="D6" s="67">
        <v>2</v>
      </c>
      <c r="E6" s="68" t="s">
        <v>132</v>
      </c>
      <c r="F6" s="69"/>
      <c r="G6" s="66"/>
      <c r="H6" s="70"/>
      <c r="I6" s="71"/>
      <c r="J6" s="71"/>
      <c r="K6" s="35" t="s">
        <v>65</v>
      </c>
      <c r="L6" s="79">
        <v>6</v>
      </c>
      <c r="M6" s="79"/>
      <c r="N6" s="73"/>
      <c r="O6" s="90" t="s">
        <v>196</v>
      </c>
      <c r="P6" s="90" t="s">
        <v>198</v>
      </c>
      <c r="Q6" s="90" t="s">
        <v>201</v>
      </c>
      <c r="R6" s="90" t="s">
        <v>209</v>
      </c>
      <c r="S6" s="90"/>
      <c r="T6" s="90"/>
      <c r="U6" s="90"/>
      <c r="V6" s="90"/>
      <c r="W6" s="94" t="s">
        <v>211</v>
      </c>
      <c r="X6" s="94" t="s">
        <v>211</v>
      </c>
      <c r="Y6" s="90"/>
      <c r="Z6" s="90"/>
      <c r="AA6" s="94" t="s">
        <v>211</v>
      </c>
      <c r="AB6" s="92">
        <v>1</v>
      </c>
      <c r="AC6" s="93" t="str">
        <f>REPLACE(INDEX(GroupVertices[Group],MATCH(Edges[[#This Row],[Vertex 1]],GroupVertices[Vertex],0)),1,1,"")</f>
        <v>2</v>
      </c>
      <c r="AD6" s="93" t="str">
        <f>REPLACE(INDEX(GroupVertices[Group],MATCH(Edges[[#This Row],[Vertex 2]],GroupVertices[Vertex],0)),1,1,"")</f>
        <v>2</v>
      </c>
      <c r="AE6" s="110"/>
      <c r="AF6" s="110"/>
      <c r="AG6" s="110"/>
      <c r="AH6" s="110"/>
      <c r="AI6" s="110"/>
      <c r="AJ6" s="110"/>
      <c r="AK6" s="110"/>
      <c r="AL6" s="110"/>
      <c r="AM6" s="110"/>
    </row>
    <row r="7" spans="1:39" ht="15">
      <c r="A7" s="65" t="s">
        <v>192</v>
      </c>
      <c r="B7" s="65" t="s">
        <v>195</v>
      </c>
      <c r="C7" s="66" t="s">
        <v>1296</v>
      </c>
      <c r="D7" s="67">
        <v>6</v>
      </c>
      <c r="E7" s="68" t="s">
        <v>136</v>
      </c>
      <c r="F7" s="69"/>
      <c r="G7" s="66"/>
      <c r="H7" s="70"/>
      <c r="I7" s="71"/>
      <c r="J7" s="71"/>
      <c r="K7" s="35" t="s">
        <v>65</v>
      </c>
      <c r="L7" s="79">
        <v>7</v>
      </c>
      <c r="M7" s="79"/>
      <c r="N7" s="73"/>
      <c r="O7" s="90" t="s">
        <v>196</v>
      </c>
      <c r="P7" s="90" t="s">
        <v>198</v>
      </c>
      <c r="Q7" s="90" t="s">
        <v>202</v>
      </c>
      <c r="R7" s="90" t="s">
        <v>209</v>
      </c>
      <c r="S7" s="90"/>
      <c r="T7" s="90"/>
      <c r="U7" s="90"/>
      <c r="V7" s="90"/>
      <c r="W7" s="94" t="s">
        <v>211</v>
      </c>
      <c r="X7" s="94" t="s">
        <v>211</v>
      </c>
      <c r="Y7" s="90"/>
      <c r="Z7" s="90"/>
      <c r="AA7" s="94" t="s">
        <v>211</v>
      </c>
      <c r="AB7" s="92">
        <v>4</v>
      </c>
      <c r="AC7" s="93" t="str">
        <f>REPLACE(INDEX(GroupVertices[Group],MATCH(Edges[[#This Row],[Vertex 1]],GroupVertices[Vertex],0)),1,1,"")</f>
        <v>2</v>
      </c>
      <c r="AD7" s="93" t="str">
        <f>REPLACE(INDEX(GroupVertices[Group],MATCH(Edges[[#This Row],[Vertex 2]],GroupVertices[Vertex],0)),1,1,"")</f>
        <v>2</v>
      </c>
      <c r="AE7" s="110"/>
      <c r="AF7" s="110"/>
      <c r="AG7" s="110"/>
      <c r="AH7" s="110"/>
      <c r="AI7" s="110"/>
      <c r="AJ7" s="110"/>
      <c r="AK7" s="110"/>
      <c r="AL7" s="110"/>
      <c r="AM7" s="110"/>
    </row>
    <row r="8" spans="1:39" ht="15">
      <c r="A8" s="65" t="s">
        <v>192</v>
      </c>
      <c r="B8" s="65" t="s">
        <v>195</v>
      </c>
      <c r="C8" s="66" t="s">
        <v>1296</v>
      </c>
      <c r="D8" s="67">
        <v>6</v>
      </c>
      <c r="E8" s="68" t="s">
        <v>136</v>
      </c>
      <c r="F8" s="69"/>
      <c r="G8" s="66"/>
      <c r="H8" s="70"/>
      <c r="I8" s="71"/>
      <c r="J8" s="71"/>
      <c r="K8" s="35" t="s">
        <v>65</v>
      </c>
      <c r="L8" s="79">
        <v>8</v>
      </c>
      <c r="M8" s="79"/>
      <c r="N8" s="73"/>
      <c r="O8" s="90" t="s">
        <v>196</v>
      </c>
      <c r="P8" s="90" t="s">
        <v>198</v>
      </c>
      <c r="Q8" s="90" t="s">
        <v>203</v>
      </c>
      <c r="R8" s="90" t="s">
        <v>209</v>
      </c>
      <c r="S8" s="90"/>
      <c r="T8" s="90"/>
      <c r="U8" s="90"/>
      <c r="V8" s="90"/>
      <c r="W8" s="94" t="s">
        <v>211</v>
      </c>
      <c r="X8" s="94" t="s">
        <v>211</v>
      </c>
      <c r="Y8" s="90"/>
      <c r="Z8" s="90"/>
      <c r="AA8" s="94" t="s">
        <v>211</v>
      </c>
      <c r="AB8" s="92">
        <v>4</v>
      </c>
      <c r="AC8" s="93" t="str">
        <f>REPLACE(INDEX(GroupVertices[Group],MATCH(Edges[[#This Row],[Vertex 1]],GroupVertices[Vertex],0)),1,1,"")</f>
        <v>2</v>
      </c>
      <c r="AD8" s="93" t="str">
        <f>REPLACE(INDEX(GroupVertices[Group],MATCH(Edges[[#This Row],[Vertex 2]],GroupVertices[Vertex],0)),1,1,"")</f>
        <v>2</v>
      </c>
      <c r="AE8" s="110"/>
      <c r="AF8" s="110"/>
      <c r="AG8" s="110"/>
      <c r="AH8" s="110"/>
      <c r="AI8" s="110"/>
      <c r="AJ8" s="110"/>
      <c r="AK8" s="110"/>
      <c r="AL8" s="110"/>
      <c r="AM8" s="110"/>
    </row>
    <row r="9" spans="1:39" ht="15">
      <c r="A9" s="65" t="s">
        <v>192</v>
      </c>
      <c r="B9" s="65" t="s">
        <v>195</v>
      </c>
      <c r="C9" s="66" t="s">
        <v>1296</v>
      </c>
      <c r="D9" s="67">
        <v>6</v>
      </c>
      <c r="E9" s="68" t="s">
        <v>136</v>
      </c>
      <c r="F9" s="69"/>
      <c r="G9" s="66"/>
      <c r="H9" s="70"/>
      <c r="I9" s="71"/>
      <c r="J9" s="71"/>
      <c r="K9" s="35" t="s">
        <v>65</v>
      </c>
      <c r="L9" s="79">
        <v>9</v>
      </c>
      <c r="M9" s="79"/>
      <c r="N9" s="73"/>
      <c r="O9" s="90" t="s">
        <v>196</v>
      </c>
      <c r="P9" s="90" t="s">
        <v>198</v>
      </c>
      <c r="Q9" s="90" t="s">
        <v>204</v>
      </c>
      <c r="R9" s="90" t="s">
        <v>209</v>
      </c>
      <c r="S9" s="90"/>
      <c r="T9" s="90"/>
      <c r="U9" s="90"/>
      <c r="V9" s="90"/>
      <c r="W9" s="94" t="s">
        <v>211</v>
      </c>
      <c r="X9" s="94" t="s">
        <v>211</v>
      </c>
      <c r="Y9" s="90"/>
      <c r="Z9" s="90"/>
      <c r="AA9" s="94" t="s">
        <v>211</v>
      </c>
      <c r="AB9" s="92">
        <v>4</v>
      </c>
      <c r="AC9" s="93" t="str">
        <f>REPLACE(INDEX(GroupVertices[Group],MATCH(Edges[[#This Row],[Vertex 1]],GroupVertices[Vertex],0)),1,1,"")</f>
        <v>2</v>
      </c>
      <c r="AD9" s="93" t="str">
        <f>REPLACE(INDEX(GroupVertices[Group],MATCH(Edges[[#This Row],[Vertex 2]],GroupVertices[Vertex],0)),1,1,"")</f>
        <v>2</v>
      </c>
      <c r="AE9" s="110"/>
      <c r="AF9" s="110"/>
      <c r="AG9" s="110"/>
      <c r="AH9" s="110"/>
      <c r="AI9" s="110"/>
      <c r="AJ9" s="110"/>
      <c r="AK9" s="110"/>
      <c r="AL9" s="110"/>
      <c r="AM9" s="110"/>
    </row>
    <row r="10" spans="1:39" ht="15">
      <c r="A10" s="65" t="s">
        <v>192</v>
      </c>
      <c r="B10" s="65" t="s">
        <v>195</v>
      </c>
      <c r="C10" s="66" t="s">
        <v>1296</v>
      </c>
      <c r="D10" s="67">
        <v>6</v>
      </c>
      <c r="E10" s="68" t="s">
        <v>136</v>
      </c>
      <c r="F10" s="69"/>
      <c r="G10" s="66"/>
      <c r="H10" s="70"/>
      <c r="I10" s="71"/>
      <c r="J10" s="71"/>
      <c r="K10" s="35" t="s">
        <v>65</v>
      </c>
      <c r="L10" s="79">
        <v>10</v>
      </c>
      <c r="M10" s="79"/>
      <c r="N10" s="73"/>
      <c r="O10" s="90" t="s">
        <v>196</v>
      </c>
      <c r="P10" s="90" t="s">
        <v>198</v>
      </c>
      <c r="Q10" s="90" t="s">
        <v>205</v>
      </c>
      <c r="R10" s="90" t="s">
        <v>209</v>
      </c>
      <c r="S10" s="90"/>
      <c r="T10" s="90"/>
      <c r="U10" s="90"/>
      <c r="V10" s="90"/>
      <c r="W10" s="94" t="s">
        <v>211</v>
      </c>
      <c r="X10" s="94" t="s">
        <v>211</v>
      </c>
      <c r="Y10" s="90"/>
      <c r="Z10" s="90"/>
      <c r="AA10" s="94" t="s">
        <v>211</v>
      </c>
      <c r="AB10" s="92">
        <v>4</v>
      </c>
      <c r="AC10" s="93" t="str">
        <f>REPLACE(INDEX(GroupVertices[Group],MATCH(Edges[[#This Row],[Vertex 1]],GroupVertices[Vertex],0)),1,1,"")</f>
        <v>2</v>
      </c>
      <c r="AD10" s="93" t="str">
        <f>REPLACE(INDEX(GroupVertices[Group],MATCH(Edges[[#This Row],[Vertex 2]],GroupVertices[Vertex],0)),1,1,"")</f>
        <v>2</v>
      </c>
      <c r="AE10" s="110"/>
      <c r="AF10" s="110"/>
      <c r="AG10" s="110"/>
      <c r="AH10" s="110"/>
      <c r="AI10" s="110"/>
      <c r="AJ10" s="110"/>
      <c r="AK10" s="110"/>
      <c r="AL10" s="110"/>
      <c r="AM10" s="110"/>
    </row>
    <row r="11" spans="1:39" ht="15">
      <c r="A11" s="65" t="s">
        <v>193</v>
      </c>
      <c r="B11" s="65" t="s">
        <v>195</v>
      </c>
      <c r="C11" s="66" t="s">
        <v>1294</v>
      </c>
      <c r="D11" s="67">
        <v>2</v>
      </c>
      <c r="E11" s="68" t="s">
        <v>136</v>
      </c>
      <c r="F11" s="69"/>
      <c r="G11" s="66"/>
      <c r="H11" s="70"/>
      <c r="I11" s="71"/>
      <c r="J11" s="71"/>
      <c r="K11" s="35" t="s">
        <v>65</v>
      </c>
      <c r="L11" s="79">
        <v>11</v>
      </c>
      <c r="M11" s="79"/>
      <c r="N11" s="73"/>
      <c r="O11" s="90" t="s">
        <v>196</v>
      </c>
      <c r="P11" s="90" t="s">
        <v>198</v>
      </c>
      <c r="Q11" s="90" t="s">
        <v>206</v>
      </c>
      <c r="R11" s="90" t="s">
        <v>209</v>
      </c>
      <c r="S11" s="90"/>
      <c r="T11" s="90"/>
      <c r="U11" s="90"/>
      <c r="V11" s="90"/>
      <c r="W11" s="94" t="s">
        <v>211</v>
      </c>
      <c r="X11" s="94" t="s">
        <v>211</v>
      </c>
      <c r="Y11" s="90"/>
      <c r="Z11" s="90"/>
      <c r="AA11" s="94" t="s">
        <v>211</v>
      </c>
      <c r="AB11" s="92">
        <v>2</v>
      </c>
      <c r="AC11" s="93" t="str">
        <f>REPLACE(INDEX(GroupVertices[Group],MATCH(Edges[[#This Row],[Vertex 1]],GroupVertices[Vertex],0)),1,1,"")</f>
        <v>2</v>
      </c>
      <c r="AD11" s="93" t="str">
        <f>REPLACE(INDEX(GroupVertices[Group],MATCH(Edges[[#This Row],[Vertex 2]],GroupVertices[Vertex],0)),1,1,"")</f>
        <v>2</v>
      </c>
      <c r="AE11" s="110"/>
      <c r="AF11" s="110"/>
      <c r="AG11" s="110"/>
      <c r="AH11" s="110"/>
      <c r="AI11" s="110"/>
      <c r="AJ11" s="110"/>
      <c r="AK11" s="110"/>
      <c r="AL11" s="110"/>
      <c r="AM11" s="110"/>
    </row>
    <row r="12" spans="1:39" ht="15">
      <c r="A12" s="65" t="s">
        <v>193</v>
      </c>
      <c r="B12" s="65" t="s">
        <v>195</v>
      </c>
      <c r="C12" s="66" t="s">
        <v>1294</v>
      </c>
      <c r="D12" s="67">
        <v>2</v>
      </c>
      <c r="E12" s="68" t="s">
        <v>136</v>
      </c>
      <c r="F12" s="69"/>
      <c r="G12" s="66"/>
      <c r="H12" s="70"/>
      <c r="I12" s="71"/>
      <c r="J12" s="71"/>
      <c r="K12" s="35" t="s">
        <v>65</v>
      </c>
      <c r="L12" s="79">
        <v>12</v>
      </c>
      <c r="M12" s="79"/>
      <c r="N12" s="73"/>
      <c r="O12" s="90" t="s">
        <v>196</v>
      </c>
      <c r="P12" s="90" t="s">
        <v>198</v>
      </c>
      <c r="Q12" s="90" t="s">
        <v>207</v>
      </c>
      <c r="R12" s="90" t="s">
        <v>209</v>
      </c>
      <c r="S12" s="90"/>
      <c r="T12" s="90"/>
      <c r="U12" s="90"/>
      <c r="V12" s="90"/>
      <c r="W12" s="94" t="s">
        <v>211</v>
      </c>
      <c r="X12" s="94" t="s">
        <v>211</v>
      </c>
      <c r="Y12" s="90"/>
      <c r="Z12" s="90"/>
      <c r="AA12" s="94" t="s">
        <v>211</v>
      </c>
      <c r="AB12" s="92">
        <v>2</v>
      </c>
      <c r="AC12" s="93" t="str">
        <f>REPLACE(INDEX(GroupVertices[Group],MATCH(Edges[[#This Row],[Vertex 1]],GroupVertices[Vertex],0)),1,1,"")</f>
        <v>2</v>
      </c>
      <c r="AD12" s="93" t="str">
        <f>REPLACE(INDEX(GroupVertices[Group],MATCH(Edges[[#This Row],[Vertex 2]],GroupVertices[Vertex],0)),1,1,"")</f>
        <v>2</v>
      </c>
      <c r="AE12" s="110"/>
      <c r="AF12" s="110"/>
      <c r="AG12" s="110"/>
      <c r="AH12" s="110"/>
      <c r="AI12" s="110"/>
      <c r="AJ12" s="110"/>
      <c r="AK12" s="110"/>
      <c r="AL12" s="110"/>
      <c r="AM12" s="110"/>
    </row>
    <row r="13" spans="1:39" ht="15">
      <c r="A13" s="65" t="s">
        <v>191</v>
      </c>
      <c r="B13" s="65" t="s">
        <v>190</v>
      </c>
      <c r="C13" s="66" t="s">
        <v>1295</v>
      </c>
      <c r="D13" s="67">
        <v>2</v>
      </c>
      <c r="E13" s="68" t="s">
        <v>132</v>
      </c>
      <c r="F13" s="69"/>
      <c r="G13" s="66"/>
      <c r="H13" s="70"/>
      <c r="I13" s="71"/>
      <c r="J13" s="71"/>
      <c r="K13" s="35" t="s">
        <v>65</v>
      </c>
      <c r="L13" s="79">
        <v>13</v>
      </c>
      <c r="M13" s="79"/>
      <c r="N13" s="73"/>
      <c r="O13" s="90" t="s">
        <v>196</v>
      </c>
      <c r="P13" s="90" t="s">
        <v>198</v>
      </c>
      <c r="Q13" s="90" t="s">
        <v>201</v>
      </c>
      <c r="R13" s="90" t="s">
        <v>200</v>
      </c>
      <c r="S13" s="90"/>
      <c r="T13" s="90"/>
      <c r="U13" s="90"/>
      <c r="V13" s="90"/>
      <c r="W13" s="94" t="s">
        <v>211</v>
      </c>
      <c r="X13" s="94" t="s">
        <v>211</v>
      </c>
      <c r="Y13" s="90"/>
      <c r="Z13" s="90"/>
      <c r="AA13" s="94" t="s">
        <v>211</v>
      </c>
      <c r="AB13" s="92">
        <v>1</v>
      </c>
      <c r="AC13" s="93" t="str">
        <f>REPLACE(INDEX(GroupVertices[Group],MATCH(Edges[[#This Row],[Vertex 1]],GroupVertices[Vertex],0)),1,1,"")</f>
        <v>2</v>
      </c>
      <c r="AD13" s="93" t="str">
        <f>REPLACE(INDEX(GroupVertices[Group],MATCH(Edges[[#This Row],[Vertex 2]],GroupVertices[Vertex],0)),1,1,"")</f>
        <v>2</v>
      </c>
      <c r="AE13" s="110"/>
      <c r="AF13" s="110"/>
      <c r="AG13" s="110"/>
      <c r="AH13" s="110"/>
      <c r="AI13" s="110"/>
      <c r="AJ13" s="110"/>
      <c r="AK13" s="110"/>
      <c r="AL13" s="110"/>
      <c r="AM13" s="110"/>
    </row>
    <row r="14" spans="1:39" ht="15">
      <c r="A14" s="65" t="s">
        <v>192</v>
      </c>
      <c r="B14" s="65" t="s">
        <v>190</v>
      </c>
      <c r="C14" s="66" t="s">
        <v>1296</v>
      </c>
      <c r="D14" s="67">
        <v>6</v>
      </c>
      <c r="E14" s="68" t="s">
        <v>136</v>
      </c>
      <c r="F14" s="69"/>
      <c r="G14" s="66"/>
      <c r="H14" s="70"/>
      <c r="I14" s="71"/>
      <c r="J14" s="71"/>
      <c r="K14" s="35" t="s">
        <v>65</v>
      </c>
      <c r="L14" s="79">
        <v>14</v>
      </c>
      <c r="M14" s="79"/>
      <c r="N14" s="73"/>
      <c r="O14" s="90" t="s">
        <v>196</v>
      </c>
      <c r="P14" s="90" t="s">
        <v>198</v>
      </c>
      <c r="Q14" s="90" t="s">
        <v>202</v>
      </c>
      <c r="R14" s="90" t="s">
        <v>200</v>
      </c>
      <c r="S14" s="90"/>
      <c r="T14" s="90"/>
      <c r="U14" s="90"/>
      <c r="V14" s="90"/>
      <c r="W14" s="94" t="s">
        <v>211</v>
      </c>
      <c r="X14" s="94" t="s">
        <v>211</v>
      </c>
      <c r="Y14" s="90"/>
      <c r="Z14" s="90"/>
      <c r="AA14" s="94" t="s">
        <v>211</v>
      </c>
      <c r="AB14" s="92">
        <v>4</v>
      </c>
      <c r="AC14" s="93" t="str">
        <f>REPLACE(INDEX(GroupVertices[Group],MATCH(Edges[[#This Row],[Vertex 1]],GroupVertices[Vertex],0)),1,1,"")</f>
        <v>2</v>
      </c>
      <c r="AD14" s="93" t="str">
        <f>REPLACE(INDEX(GroupVertices[Group],MATCH(Edges[[#This Row],[Vertex 2]],GroupVertices[Vertex],0)),1,1,"")</f>
        <v>2</v>
      </c>
      <c r="AE14" s="110"/>
      <c r="AF14" s="110"/>
      <c r="AG14" s="110"/>
      <c r="AH14" s="110"/>
      <c r="AI14" s="110"/>
      <c r="AJ14" s="110"/>
      <c r="AK14" s="110"/>
      <c r="AL14" s="110"/>
      <c r="AM14" s="110"/>
    </row>
    <row r="15" spans="1:39" ht="15">
      <c r="A15" s="65" t="s">
        <v>192</v>
      </c>
      <c r="B15" s="65" t="s">
        <v>190</v>
      </c>
      <c r="C15" s="66" t="s">
        <v>1296</v>
      </c>
      <c r="D15" s="67">
        <v>6</v>
      </c>
      <c r="E15" s="68" t="s">
        <v>136</v>
      </c>
      <c r="F15" s="69"/>
      <c r="G15" s="66"/>
      <c r="H15" s="70"/>
      <c r="I15" s="71"/>
      <c r="J15" s="71"/>
      <c r="K15" s="35" t="s">
        <v>65</v>
      </c>
      <c r="L15" s="79">
        <v>15</v>
      </c>
      <c r="M15" s="79"/>
      <c r="N15" s="73"/>
      <c r="O15" s="90" t="s">
        <v>196</v>
      </c>
      <c r="P15" s="90" t="s">
        <v>198</v>
      </c>
      <c r="Q15" s="90" t="s">
        <v>203</v>
      </c>
      <c r="R15" s="90" t="s">
        <v>200</v>
      </c>
      <c r="S15" s="90"/>
      <c r="T15" s="90"/>
      <c r="U15" s="90"/>
      <c r="V15" s="90"/>
      <c r="W15" s="94" t="s">
        <v>211</v>
      </c>
      <c r="X15" s="94" t="s">
        <v>211</v>
      </c>
      <c r="Y15" s="90"/>
      <c r="Z15" s="90"/>
      <c r="AA15" s="94" t="s">
        <v>211</v>
      </c>
      <c r="AB15" s="92">
        <v>4</v>
      </c>
      <c r="AC15" s="93" t="str">
        <f>REPLACE(INDEX(GroupVertices[Group],MATCH(Edges[[#This Row],[Vertex 1]],GroupVertices[Vertex],0)),1,1,"")</f>
        <v>2</v>
      </c>
      <c r="AD15" s="93" t="str">
        <f>REPLACE(INDEX(GroupVertices[Group],MATCH(Edges[[#This Row],[Vertex 2]],GroupVertices[Vertex],0)),1,1,"")</f>
        <v>2</v>
      </c>
      <c r="AE15" s="110"/>
      <c r="AF15" s="110"/>
      <c r="AG15" s="110"/>
      <c r="AH15" s="110"/>
      <c r="AI15" s="110"/>
      <c r="AJ15" s="110"/>
      <c r="AK15" s="110"/>
      <c r="AL15" s="110"/>
      <c r="AM15" s="110"/>
    </row>
    <row r="16" spans="1:39" ht="15">
      <c r="A16" s="65" t="s">
        <v>192</v>
      </c>
      <c r="B16" s="65" t="s">
        <v>190</v>
      </c>
      <c r="C16" s="66" t="s">
        <v>1296</v>
      </c>
      <c r="D16" s="67">
        <v>6</v>
      </c>
      <c r="E16" s="68" t="s">
        <v>136</v>
      </c>
      <c r="F16" s="69"/>
      <c r="G16" s="66"/>
      <c r="H16" s="70"/>
      <c r="I16" s="71"/>
      <c r="J16" s="71"/>
      <c r="K16" s="35" t="s">
        <v>65</v>
      </c>
      <c r="L16" s="79">
        <v>16</v>
      </c>
      <c r="M16" s="79"/>
      <c r="N16" s="73"/>
      <c r="O16" s="90" t="s">
        <v>196</v>
      </c>
      <c r="P16" s="90" t="s">
        <v>198</v>
      </c>
      <c r="Q16" s="90" t="s">
        <v>204</v>
      </c>
      <c r="R16" s="90" t="s">
        <v>200</v>
      </c>
      <c r="S16" s="90"/>
      <c r="T16" s="90"/>
      <c r="U16" s="90"/>
      <c r="V16" s="90"/>
      <c r="W16" s="94" t="s">
        <v>211</v>
      </c>
      <c r="X16" s="94" t="s">
        <v>211</v>
      </c>
      <c r="Y16" s="90"/>
      <c r="Z16" s="90"/>
      <c r="AA16" s="94" t="s">
        <v>211</v>
      </c>
      <c r="AB16" s="92">
        <v>4</v>
      </c>
      <c r="AC16" s="93" t="str">
        <f>REPLACE(INDEX(GroupVertices[Group],MATCH(Edges[[#This Row],[Vertex 1]],GroupVertices[Vertex],0)),1,1,"")</f>
        <v>2</v>
      </c>
      <c r="AD16" s="93" t="str">
        <f>REPLACE(INDEX(GroupVertices[Group],MATCH(Edges[[#This Row],[Vertex 2]],GroupVertices[Vertex],0)),1,1,"")</f>
        <v>2</v>
      </c>
      <c r="AE16" s="110"/>
      <c r="AF16" s="110"/>
      <c r="AG16" s="110"/>
      <c r="AH16" s="110"/>
      <c r="AI16" s="110"/>
      <c r="AJ16" s="110"/>
      <c r="AK16" s="110"/>
      <c r="AL16" s="110"/>
      <c r="AM16" s="110"/>
    </row>
    <row r="17" spans="1:39" ht="15">
      <c r="A17" s="65" t="s">
        <v>192</v>
      </c>
      <c r="B17" s="65" t="s">
        <v>190</v>
      </c>
      <c r="C17" s="66" t="s">
        <v>1296</v>
      </c>
      <c r="D17" s="67">
        <v>6</v>
      </c>
      <c r="E17" s="68" t="s">
        <v>136</v>
      </c>
      <c r="F17" s="69"/>
      <c r="G17" s="66"/>
      <c r="H17" s="70"/>
      <c r="I17" s="71"/>
      <c r="J17" s="71"/>
      <c r="K17" s="35" t="s">
        <v>65</v>
      </c>
      <c r="L17" s="79">
        <v>17</v>
      </c>
      <c r="M17" s="79"/>
      <c r="N17" s="73"/>
      <c r="O17" s="90" t="s">
        <v>196</v>
      </c>
      <c r="P17" s="90" t="s">
        <v>198</v>
      </c>
      <c r="Q17" s="90" t="s">
        <v>205</v>
      </c>
      <c r="R17" s="90" t="s">
        <v>200</v>
      </c>
      <c r="S17" s="90"/>
      <c r="T17" s="90"/>
      <c r="U17" s="90"/>
      <c r="V17" s="90"/>
      <c r="W17" s="94" t="s">
        <v>211</v>
      </c>
      <c r="X17" s="94" t="s">
        <v>211</v>
      </c>
      <c r="Y17" s="90"/>
      <c r="Z17" s="90"/>
      <c r="AA17" s="94" t="s">
        <v>211</v>
      </c>
      <c r="AB17" s="92">
        <v>4</v>
      </c>
      <c r="AC17" s="93" t="str">
        <f>REPLACE(INDEX(GroupVertices[Group],MATCH(Edges[[#This Row],[Vertex 1]],GroupVertices[Vertex],0)),1,1,"")</f>
        <v>2</v>
      </c>
      <c r="AD17" s="93" t="str">
        <f>REPLACE(INDEX(GroupVertices[Group],MATCH(Edges[[#This Row],[Vertex 2]],GroupVertices[Vertex],0)),1,1,"")</f>
        <v>2</v>
      </c>
      <c r="AE17" s="110"/>
      <c r="AF17" s="110"/>
      <c r="AG17" s="110"/>
      <c r="AH17" s="110"/>
      <c r="AI17" s="110"/>
      <c r="AJ17" s="110"/>
      <c r="AK17" s="110"/>
      <c r="AL17" s="110"/>
      <c r="AM17" s="110"/>
    </row>
    <row r="18" spans="1:39" ht="15">
      <c r="A18" s="65" t="s">
        <v>193</v>
      </c>
      <c r="B18" s="65" t="s">
        <v>190</v>
      </c>
      <c r="C18" s="66" t="s">
        <v>1294</v>
      </c>
      <c r="D18" s="67">
        <v>2</v>
      </c>
      <c r="E18" s="68" t="s">
        <v>136</v>
      </c>
      <c r="F18" s="69"/>
      <c r="G18" s="66"/>
      <c r="H18" s="70"/>
      <c r="I18" s="71"/>
      <c r="J18" s="71"/>
      <c r="K18" s="35" t="s">
        <v>65</v>
      </c>
      <c r="L18" s="79">
        <v>18</v>
      </c>
      <c r="M18" s="79"/>
      <c r="N18" s="73"/>
      <c r="O18" s="90" t="s">
        <v>196</v>
      </c>
      <c r="P18" s="90" t="s">
        <v>198</v>
      </c>
      <c r="Q18" s="90" t="s">
        <v>206</v>
      </c>
      <c r="R18" s="90" t="s">
        <v>200</v>
      </c>
      <c r="S18" s="90"/>
      <c r="T18" s="90"/>
      <c r="U18" s="90"/>
      <c r="V18" s="90"/>
      <c r="W18" s="94" t="s">
        <v>211</v>
      </c>
      <c r="X18" s="94" t="s">
        <v>211</v>
      </c>
      <c r="Y18" s="90"/>
      <c r="Z18" s="90"/>
      <c r="AA18" s="94" t="s">
        <v>211</v>
      </c>
      <c r="AB18" s="92">
        <v>2</v>
      </c>
      <c r="AC18" s="93" t="str">
        <f>REPLACE(INDEX(GroupVertices[Group],MATCH(Edges[[#This Row],[Vertex 1]],GroupVertices[Vertex],0)),1,1,"")</f>
        <v>2</v>
      </c>
      <c r="AD18" s="93" t="str">
        <f>REPLACE(INDEX(GroupVertices[Group],MATCH(Edges[[#This Row],[Vertex 2]],GroupVertices[Vertex],0)),1,1,"")</f>
        <v>2</v>
      </c>
      <c r="AE18" s="110"/>
      <c r="AF18" s="110"/>
      <c r="AG18" s="110"/>
      <c r="AH18" s="110"/>
      <c r="AI18" s="110"/>
      <c r="AJ18" s="110"/>
      <c r="AK18" s="110"/>
      <c r="AL18" s="110"/>
      <c r="AM18" s="110"/>
    </row>
    <row r="19" spans="1:39" ht="15">
      <c r="A19" s="65" t="s">
        <v>193</v>
      </c>
      <c r="B19" s="65" t="s">
        <v>190</v>
      </c>
      <c r="C19" s="66" t="s">
        <v>1294</v>
      </c>
      <c r="D19" s="67">
        <v>2</v>
      </c>
      <c r="E19" s="68" t="s">
        <v>136</v>
      </c>
      <c r="F19" s="69"/>
      <c r="G19" s="66"/>
      <c r="H19" s="70"/>
      <c r="I19" s="71"/>
      <c r="J19" s="71"/>
      <c r="K19" s="35" t="s">
        <v>65</v>
      </c>
      <c r="L19" s="79">
        <v>19</v>
      </c>
      <c r="M19" s="79"/>
      <c r="N19" s="73"/>
      <c r="O19" s="90" t="s">
        <v>196</v>
      </c>
      <c r="P19" s="90" t="s">
        <v>198</v>
      </c>
      <c r="Q19" s="90" t="s">
        <v>207</v>
      </c>
      <c r="R19" s="90" t="s">
        <v>200</v>
      </c>
      <c r="S19" s="90"/>
      <c r="T19" s="90"/>
      <c r="U19" s="90"/>
      <c r="V19" s="90"/>
      <c r="W19" s="94" t="s">
        <v>211</v>
      </c>
      <c r="X19" s="94" t="s">
        <v>211</v>
      </c>
      <c r="Y19" s="90"/>
      <c r="Z19" s="90"/>
      <c r="AA19" s="94" t="s">
        <v>211</v>
      </c>
      <c r="AB19" s="92">
        <v>2</v>
      </c>
      <c r="AC19" s="93" t="str">
        <f>REPLACE(INDEX(GroupVertices[Group],MATCH(Edges[[#This Row],[Vertex 1]],GroupVertices[Vertex],0)),1,1,"")</f>
        <v>2</v>
      </c>
      <c r="AD19" s="93" t="str">
        <f>REPLACE(INDEX(GroupVertices[Group],MATCH(Edges[[#This Row],[Vertex 2]],GroupVertices[Vertex],0)),1,1,"")</f>
        <v>2</v>
      </c>
      <c r="AE19" s="110"/>
      <c r="AF19" s="110"/>
      <c r="AG19" s="110"/>
      <c r="AH19" s="110"/>
      <c r="AI19" s="110"/>
      <c r="AJ19" s="110"/>
      <c r="AK19" s="110"/>
      <c r="AL19" s="110"/>
      <c r="AM19" s="110"/>
    </row>
    <row r="20" spans="1:39" ht="15">
      <c r="A20" s="65" t="s">
        <v>192</v>
      </c>
      <c r="B20" s="65" t="s">
        <v>191</v>
      </c>
      <c r="C20" s="66" t="s">
        <v>1296</v>
      </c>
      <c r="D20" s="67">
        <v>6</v>
      </c>
      <c r="E20" s="68" t="s">
        <v>136</v>
      </c>
      <c r="F20" s="69"/>
      <c r="G20" s="66"/>
      <c r="H20" s="70"/>
      <c r="I20" s="71"/>
      <c r="J20" s="71"/>
      <c r="K20" s="35" t="s">
        <v>65</v>
      </c>
      <c r="L20" s="79">
        <v>20</v>
      </c>
      <c r="M20" s="79"/>
      <c r="N20" s="73"/>
      <c r="O20" s="90" t="s">
        <v>196</v>
      </c>
      <c r="P20" s="90" t="s">
        <v>198</v>
      </c>
      <c r="Q20" s="90" t="s">
        <v>202</v>
      </c>
      <c r="R20" s="90" t="s">
        <v>201</v>
      </c>
      <c r="S20" s="90"/>
      <c r="T20" s="90"/>
      <c r="U20" s="90"/>
      <c r="V20" s="90"/>
      <c r="W20" s="94" t="s">
        <v>211</v>
      </c>
      <c r="X20" s="94" t="s">
        <v>211</v>
      </c>
      <c r="Y20" s="90"/>
      <c r="Z20" s="90"/>
      <c r="AA20" s="94" t="s">
        <v>211</v>
      </c>
      <c r="AB20" s="92">
        <v>4</v>
      </c>
      <c r="AC20" s="93" t="str">
        <f>REPLACE(INDEX(GroupVertices[Group],MATCH(Edges[[#This Row],[Vertex 1]],GroupVertices[Vertex],0)),1,1,"")</f>
        <v>2</v>
      </c>
      <c r="AD20" s="93" t="str">
        <f>REPLACE(INDEX(GroupVertices[Group],MATCH(Edges[[#This Row],[Vertex 2]],GroupVertices[Vertex],0)),1,1,"")</f>
        <v>2</v>
      </c>
      <c r="AE20" s="110"/>
      <c r="AF20" s="110"/>
      <c r="AG20" s="110"/>
      <c r="AH20" s="110"/>
      <c r="AI20" s="110"/>
      <c r="AJ20" s="110"/>
      <c r="AK20" s="110"/>
      <c r="AL20" s="110"/>
      <c r="AM20" s="110"/>
    </row>
    <row r="21" spans="1:39" ht="15">
      <c r="A21" s="65" t="s">
        <v>192</v>
      </c>
      <c r="B21" s="65" t="s">
        <v>191</v>
      </c>
      <c r="C21" s="66" t="s">
        <v>1296</v>
      </c>
      <c r="D21" s="67">
        <v>6</v>
      </c>
      <c r="E21" s="68" t="s">
        <v>136</v>
      </c>
      <c r="F21" s="69"/>
      <c r="G21" s="66"/>
      <c r="H21" s="70"/>
      <c r="I21" s="71"/>
      <c r="J21" s="71"/>
      <c r="K21" s="35" t="s">
        <v>65</v>
      </c>
      <c r="L21" s="79">
        <v>21</v>
      </c>
      <c r="M21" s="79"/>
      <c r="N21" s="73"/>
      <c r="O21" s="90" t="s">
        <v>196</v>
      </c>
      <c r="P21" s="90" t="s">
        <v>198</v>
      </c>
      <c r="Q21" s="90" t="s">
        <v>203</v>
      </c>
      <c r="R21" s="90" t="s">
        <v>201</v>
      </c>
      <c r="S21" s="90"/>
      <c r="T21" s="90"/>
      <c r="U21" s="90"/>
      <c r="V21" s="90"/>
      <c r="W21" s="94" t="s">
        <v>211</v>
      </c>
      <c r="X21" s="94" t="s">
        <v>211</v>
      </c>
      <c r="Y21" s="90"/>
      <c r="Z21" s="90"/>
      <c r="AA21" s="94" t="s">
        <v>211</v>
      </c>
      <c r="AB21" s="92">
        <v>4</v>
      </c>
      <c r="AC21" s="93" t="str">
        <f>REPLACE(INDEX(GroupVertices[Group],MATCH(Edges[[#This Row],[Vertex 1]],GroupVertices[Vertex],0)),1,1,"")</f>
        <v>2</v>
      </c>
      <c r="AD21" s="93" t="str">
        <f>REPLACE(INDEX(GroupVertices[Group],MATCH(Edges[[#This Row],[Vertex 2]],GroupVertices[Vertex],0)),1,1,"")</f>
        <v>2</v>
      </c>
      <c r="AE21" s="110"/>
      <c r="AF21" s="110"/>
      <c r="AG21" s="110"/>
      <c r="AH21" s="110"/>
      <c r="AI21" s="110"/>
      <c r="AJ21" s="110"/>
      <c r="AK21" s="110"/>
      <c r="AL21" s="110"/>
      <c r="AM21" s="110"/>
    </row>
    <row r="22" spans="1:39" ht="15">
      <c r="A22" s="65" t="s">
        <v>192</v>
      </c>
      <c r="B22" s="65" t="s">
        <v>191</v>
      </c>
      <c r="C22" s="66" t="s">
        <v>1296</v>
      </c>
      <c r="D22" s="67">
        <v>6</v>
      </c>
      <c r="E22" s="68" t="s">
        <v>136</v>
      </c>
      <c r="F22" s="69"/>
      <c r="G22" s="66"/>
      <c r="H22" s="70"/>
      <c r="I22" s="71"/>
      <c r="J22" s="71"/>
      <c r="K22" s="35" t="s">
        <v>65</v>
      </c>
      <c r="L22" s="79">
        <v>22</v>
      </c>
      <c r="M22" s="79"/>
      <c r="N22" s="73"/>
      <c r="O22" s="90" t="s">
        <v>196</v>
      </c>
      <c r="P22" s="90" t="s">
        <v>198</v>
      </c>
      <c r="Q22" s="90" t="s">
        <v>204</v>
      </c>
      <c r="R22" s="90" t="s">
        <v>201</v>
      </c>
      <c r="S22" s="90"/>
      <c r="T22" s="90"/>
      <c r="U22" s="90"/>
      <c r="V22" s="90"/>
      <c r="W22" s="94" t="s">
        <v>211</v>
      </c>
      <c r="X22" s="94" t="s">
        <v>211</v>
      </c>
      <c r="Y22" s="90"/>
      <c r="Z22" s="90"/>
      <c r="AA22" s="94" t="s">
        <v>211</v>
      </c>
      <c r="AB22" s="92">
        <v>4</v>
      </c>
      <c r="AC22" s="93" t="str">
        <f>REPLACE(INDEX(GroupVertices[Group],MATCH(Edges[[#This Row],[Vertex 1]],GroupVertices[Vertex],0)),1,1,"")</f>
        <v>2</v>
      </c>
      <c r="AD22" s="93" t="str">
        <f>REPLACE(INDEX(GroupVertices[Group],MATCH(Edges[[#This Row],[Vertex 2]],GroupVertices[Vertex],0)),1,1,"")</f>
        <v>2</v>
      </c>
      <c r="AE22" s="110"/>
      <c r="AF22" s="110"/>
      <c r="AG22" s="110"/>
      <c r="AH22" s="110"/>
      <c r="AI22" s="110"/>
      <c r="AJ22" s="110"/>
      <c r="AK22" s="110"/>
      <c r="AL22" s="110"/>
      <c r="AM22" s="110"/>
    </row>
    <row r="23" spans="1:39" ht="15">
      <c r="A23" s="65" t="s">
        <v>192</v>
      </c>
      <c r="B23" s="65" t="s">
        <v>191</v>
      </c>
      <c r="C23" s="66" t="s">
        <v>1296</v>
      </c>
      <c r="D23" s="67">
        <v>6</v>
      </c>
      <c r="E23" s="68" t="s">
        <v>136</v>
      </c>
      <c r="F23" s="69"/>
      <c r="G23" s="66"/>
      <c r="H23" s="70"/>
      <c r="I23" s="71"/>
      <c r="J23" s="71"/>
      <c r="K23" s="35" t="s">
        <v>65</v>
      </c>
      <c r="L23" s="79">
        <v>23</v>
      </c>
      <c r="M23" s="79"/>
      <c r="N23" s="73"/>
      <c r="O23" s="90" t="s">
        <v>196</v>
      </c>
      <c r="P23" s="90" t="s">
        <v>198</v>
      </c>
      <c r="Q23" s="90" t="s">
        <v>205</v>
      </c>
      <c r="R23" s="90" t="s">
        <v>201</v>
      </c>
      <c r="S23" s="90"/>
      <c r="T23" s="90"/>
      <c r="U23" s="90"/>
      <c r="V23" s="90"/>
      <c r="W23" s="94" t="s">
        <v>211</v>
      </c>
      <c r="X23" s="94" t="s">
        <v>211</v>
      </c>
      <c r="Y23" s="90"/>
      <c r="Z23" s="90"/>
      <c r="AA23" s="94" t="s">
        <v>211</v>
      </c>
      <c r="AB23" s="92">
        <v>4</v>
      </c>
      <c r="AC23" s="93" t="str">
        <f>REPLACE(INDEX(GroupVertices[Group],MATCH(Edges[[#This Row],[Vertex 1]],GroupVertices[Vertex],0)),1,1,"")</f>
        <v>2</v>
      </c>
      <c r="AD23" s="93" t="str">
        <f>REPLACE(INDEX(GroupVertices[Group],MATCH(Edges[[#This Row],[Vertex 2]],GroupVertices[Vertex],0)),1,1,"")</f>
        <v>2</v>
      </c>
      <c r="AE23" s="110"/>
      <c r="AF23" s="110"/>
      <c r="AG23" s="110"/>
      <c r="AH23" s="110"/>
      <c r="AI23" s="110"/>
      <c r="AJ23" s="110"/>
      <c r="AK23" s="110"/>
      <c r="AL23" s="110"/>
      <c r="AM23" s="110"/>
    </row>
    <row r="24" spans="1:39" ht="15">
      <c r="A24" s="65" t="s">
        <v>193</v>
      </c>
      <c r="B24" s="65" t="s">
        <v>191</v>
      </c>
      <c r="C24" s="66" t="s">
        <v>1294</v>
      </c>
      <c r="D24" s="67">
        <v>2</v>
      </c>
      <c r="E24" s="68" t="s">
        <v>136</v>
      </c>
      <c r="F24" s="69"/>
      <c r="G24" s="66"/>
      <c r="H24" s="70"/>
      <c r="I24" s="71"/>
      <c r="J24" s="71"/>
      <c r="K24" s="35" t="s">
        <v>65</v>
      </c>
      <c r="L24" s="79">
        <v>24</v>
      </c>
      <c r="M24" s="79"/>
      <c r="N24" s="73"/>
      <c r="O24" s="90" t="s">
        <v>196</v>
      </c>
      <c r="P24" s="90" t="s">
        <v>198</v>
      </c>
      <c r="Q24" s="90" t="s">
        <v>206</v>
      </c>
      <c r="R24" s="90" t="s">
        <v>201</v>
      </c>
      <c r="S24" s="90"/>
      <c r="T24" s="90"/>
      <c r="U24" s="90"/>
      <c r="V24" s="90"/>
      <c r="W24" s="94" t="s">
        <v>211</v>
      </c>
      <c r="X24" s="94" t="s">
        <v>211</v>
      </c>
      <c r="Y24" s="90"/>
      <c r="Z24" s="90"/>
      <c r="AA24" s="94" t="s">
        <v>211</v>
      </c>
      <c r="AB24" s="92">
        <v>2</v>
      </c>
      <c r="AC24" s="93" t="str">
        <f>REPLACE(INDEX(GroupVertices[Group],MATCH(Edges[[#This Row],[Vertex 1]],GroupVertices[Vertex],0)),1,1,"")</f>
        <v>2</v>
      </c>
      <c r="AD24" s="93" t="str">
        <f>REPLACE(INDEX(GroupVertices[Group],MATCH(Edges[[#This Row],[Vertex 2]],GroupVertices[Vertex],0)),1,1,"")</f>
        <v>2</v>
      </c>
      <c r="AE24" s="110"/>
      <c r="AF24" s="110"/>
      <c r="AG24" s="110"/>
      <c r="AH24" s="110"/>
      <c r="AI24" s="110"/>
      <c r="AJ24" s="110"/>
      <c r="AK24" s="110"/>
      <c r="AL24" s="110"/>
      <c r="AM24" s="110"/>
    </row>
    <row r="25" spans="1:39" ht="15">
      <c r="A25" s="65" t="s">
        <v>193</v>
      </c>
      <c r="B25" s="65" t="s">
        <v>191</v>
      </c>
      <c r="C25" s="66" t="s">
        <v>1294</v>
      </c>
      <c r="D25" s="67">
        <v>2</v>
      </c>
      <c r="E25" s="68" t="s">
        <v>136</v>
      </c>
      <c r="F25" s="69"/>
      <c r="G25" s="66"/>
      <c r="H25" s="70"/>
      <c r="I25" s="71"/>
      <c r="J25" s="71"/>
      <c r="K25" s="35" t="s">
        <v>65</v>
      </c>
      <c r="L25" s="79">
        <v>25</v>
      </c>
      <c r="M25" s="79"/>
      <c r="N25" s="73"/>
      <c r="O25" s="90" t="s">
        <v>196</v>
      </c>
      <c r="P25" s="90" t="s">
        <v>198</v>
      </c>
      <c r="Q25" s="90" t="s">
        <v>207</v>
      </c>
      <c r="R25" s="90" t="s">
        <v>201</v>
      </c>
      <c r="S25" s="90"/>
      <c r="T25" s="90"/>
      <c r="U25" s="90"/>
      <c r="V25" s="90"/>
      <c r="W25" s="94" t="s">
        <v>211</v>
      </c>
      <c r="X25" s="94" t="s">
        <v>211</v>
      </c>
      <c r="Y25" s="90"/>
      <c r="Z25" s="90"/>
      <c r="AA25" s="94" t="s">
        <v>211</v>
      </c>
      <c r="AB25" s="92">
        <v>2</v>
      </c>
      <c r="AC25" s="93" t="str">
        <f>REPLACE(INDEX(GroupVertices[Group],MATCH(Edges[[#This Row],[Vertex 1]],GroupVertices[Vertex],0)),1,1,"")</f>
        <v>2</v>
      </c>
      <c r="AD25" s="93" t="str">
        <f>REPLACE(INDEX(GroupVertices[Group],MATCH(Edges[[#This Row],[Vertex 2]],GroupVertices[Vertex],0)),1,1,"")</f>
        <v>2</v>
      </c>
      <c r="AE25" s="110"/>
      <c r="AF25" s="110"/>
      <c r="AG25" s="110"/>
      <c r="AH25" s="110"/>
      <c r="AI25" s="110"/>
      <c r="AJ25" s="110"/>
      <c r="AK25" s="110"/>
      <c r="AL25" s="110"/>
      <c r="AM25" s="110"/>
    </row>
    <row r="26" spans="1:39" ht="15">
      <c r="A26" s="65" t="s">
        <v>193</v>
      </c>
      <c r="B26" s="65" t="s">
        <v>192</v>
      </c>
      <c r="C26" s="66" t="s">
        <v>1297</v>
      </c>
      <c r="D26" s="67">
        <v>6</v>
      </c>
      <c r="E26" s="68" t="s">
        <v>136</v>
      </c>
      <c r="F26" s="69"/>
      <c r="G26" s="66"/>
      <c r="H26" s="70"/>
      <c r="I26" s="71"/>
      <c r="J26" s="71"/>
      <c r="K26" s="35" t="s">
        <v>65</v>
      </c>
      <c r="L26" s="79">
        <v>26</v>
      </c>
      <c r="M26" s="79"/>
      <c r="N26" s="73"/>
      <c r="O26" s="90" t="s">
        <v>196</v>
      </c>
      <c r="P26" s="90" t="s">
        <v>198</v>
      </c>
      <c r="Q26" s="90" t="s">
        <v>206</v>
      </c>
      <c r="R26" s="90" t="s">
        <v>202</v>
      </c>
      <c r="S26" s="90"/>
      <c r="T26" s="90"/>
      <c r="U26" s="90"/>
      <c r="V26" s="90"/>
      <c r="W26" s="94" t="s">
        <v>211</v>
      </c>
      <c r="X26" s="94" t="s">
        <v>211</v>
      </c>
      <c r="Y26" s="90"/>
      <c r="Z26" s="90"/>
      <c r="AA26" s="94" t="s">
        <v>211</v>
      </c>
      <c r="AB26" s="92">
        <v>8</v>
      </c>
      <c r="AC26" s="93" t="str">
        <f>REPLACE(INDEX(GroupVertices[Group],MATCH(Edges[[#This Row],[Vertex 1]],GroupVertices[Vertex],0)),1,1,"")</f>
        <v>2</v>
      </c>
      <c r="AD26" s="93" t="str">
        <f>REPLACE(INDEX(GroupVertices[Group],MATCH(Edges[[#This Row],[Vertex 2]],GroupVertices[Vertex],0)),1,1,"")</f>
        <v>2</v>
      </c>
      <c r="AE26" s="110"/>
      <c r="AF26" s="110"/>
      <c r="AG26" s="110"/>
      <c r="AH26" s="110"/>
      <c r="AI26" s="110"/>
      <c r="AJ26" s="110"/>
      <c r="AK26" s="110"/>
      <c r="AL26" s="110"/>
      <c r="AM26" s="110"/>
    </row>
    <row r="27" spans="1:39" ht="15">
      <c r="A27" s="65" t="s">
        <v>193</v>
      </c>
      <c r="B27" s="65" t="s">
        <v>192</v>
      </c>
      <c r="C27" s="66" t="s">
        <v>1297</v>
      </c>
      <c r="D27" s="67">
        <v>6</v>
      </c>
      <c r="E27" s="68" t="s">
        <v>136</v>
      </c>
      <c r="F27" s="69"/>
      <c r="G27" s="66"/>
      <c r="H27" s="70"/>
      <c r="I27" s="71"/>
      <c r="J27" s="71"/>
      <c r="K27" s="35" t="s">
        <v>65</v>
      </c>
      <c r="L27" s="79">
        <v>27</v>
      </c>
      <c r="M27" s="79"/>
      <c r="N27" s="73"/>
      <c r="O27" s="90" t="s">
        <v>196</v>
      </c>
      <c r="P27" s="90" t="s">
        <v>198</v>
      </c>
      <c r="Q27" s="90" t="s">
        <v>206</v>
      </c>
      <c r="R27" s="90" t="s">
        <v>203</v>
      </c>
      <c r="S27" s="90"/>
      <c r="T27" s="90"/>
      <c r="U27" s="90"/>
      <c r="V27" s="90"/>
      <c r="W27" s="94" t="s">
        <v>211</v>
      </c>
      <c r="X27" s="94" t="s">
        <v>211</v>
      </c>
      <c r="Y27" s="90"/>
      <c r="Z27" s="90"/>
      <c r="AA27" s="94" t="s">
        <v>211</v>
      </c>
      <c r="AB27" s="92">
        <v>8</v>
      </c>
      <c r="AC27" s="93" t="str">
        <f>REPLACE(INDEX(GroupVertices[Group],MATCH(Edges[[#This Row],[Vertex 1]],GroupVertices[Vertex],0)),1,1,"")</f>
        <v>2</v>
      </c>
      <c r="AD27" s="93" t="str">
        <f>REPLACE(INDEX(GroupVertices[Group],MATCH(Edges[[#This Row],[Vertex 2]],GroupVertices[Vertex],0)),1,1,"")</f>
        <v>2</v>
      </c>
      <c r="AE27" s="110"/>
      <c r="AF27" s="110"/>
      <c r="AG27" s="110"/>
      <c r="AH27" s="110"/>
      <c r="AI27" s="110"/>
      <c r="AJ27" s="110"/>
      <c r="AK27" s="110"/>
      <c r="AL27" s="110"/>
      <c r="AM27" s="110"/>
    </row>
    <row r="28" spans="1:39" ht="15">
      <c r="A28" s="65" t="s">
        <v>193</v>
      </c>
      <c r="B28" s="65" t="s">
        <v>192</v>
      </c>
      <c r="C28" s="66" t="s">
        <v>1297</v>
      </c>
      <c r="D28" s="67">
        <v>6</v>
      </c>
      <c r="E28" s="68" t="s">
        <v>136</v>
      </c>
      <c r="F28" s="69"/>
      <c r="G28" s="66"/>
      <c r="H28" s="70"/>
      <c r="I28" s="71"/>
      <c r="J28" s="71"/>
      <c r="K28" s="35" t="s">
        <v>65</v>
      </c>
      <c r="L28" s="79">
        <v>28</v>
      </c>
      <c r="M28" s="79"/>
      <c r="N28" s="73"/>
      <c r="O28" s="90" t="s">
        <v>196</v>
      </c>
      <c r="P28" s="90" t="s">
        <v>198</v>
      </c>
      <c r="Q28" s="90" t="s">
        <v>206</v>
      </c>
      <c r="R28" s="90" t="s">
        <v>204</v>
      </c>
      <c r="S28" s="90"/>
      <c r="T28" s="90"/>
      <c r="U28" s="90"/>
      <c r="V28" s="90"/>
      <c r="W28" s="94" t="s">
        <v>211</v>
      </c>
      <c r="X28" s="94" t="s">
        <v>211</v>
      </c>
      <c r="Y28" s="90"/>
      <c r="Z28" s="90"/>
      <c r="AA28" s="94" t="s">
        <v>211</v>
      </c>
      <c r="AB28" s="92">
        <v>8</v>
      </c>
      <c r="AC28" s="93" t="str">
        <f>REPLACE(INDEX(GroupVertices[Group],MATCH(Edges[[#This Row],[Vertex 1]],GroupVertices[Vertex],0)),1,1,"")</f>
        <v>2</v>
      </c>
      <c r="AD28" s="93" t="str">
        <f>REPLACE(INDEX(GroupVertices[Group],MATCH(Edges[[#This Row],[Vertex 2]],GroupVertices[Vertex],0)),1,1,"")</f>
        <v>2</v>
      </c>
      <c r="AE28" s="110"/>
      <c r="AF28" s="110"/>
      <c r="AG28" s="110"/>
      <c r="AH28" s="110"/>
      <c r="AI28" s="110"/>
      <c r="AJ28" s="110"/>
      <c r="AK28" s="110"/>
      <c r="AL28" s="110"/>
      <c r="AM28" s="110"/>
    </row>
    <row r="29" spans="1:39" ht="15">
      <c r="A29" s="65" t="s">
        <v>193</v>
      </c>
      <c r="B29" s="65" t="s">
        <v>192</v>
      </c>
      <c r="C29" s="66" t="s">
        <v>1297</v>
      </c>
      <c r="D29" s="67">
        <v>6</v>
      </c>
      <c r="E29" s="68" t="s">
        <v>136</v>
      </c>
      <c r="F29" s="69"/>
      <c r="G29" s="66"/>
      <c r="H29" s="70"/>
      <c r="I29" s="71"/>
      <c r="J29" s="71"/>
      <c r="K29" s="35" t="s">
        <v>65</v>
      </c>
      <c r="L29" s="79">
        <v>29</v>
      </c>
      <c r="M29" s="79"/>
      <c r="N29" s="73"/>
      <c r="O29" s="90" t="s">
        <v>196</v>
      </c>
      <c r="P29" s="90" t="s">
        <v>198</v>
      </c>
      <c r="Q29" s="90" t="s">
        <v>206</v>
      </c>
      <c r="R29" s="90" t="s">
        <v>205</v>
      </c>
      <c r="S29" s="90"/>
      <c r="T29" s="90"/>
      <c r="U29" s="90"/>
      <c r="V29" s="90"/>
      <c r="W29" s="94" t="s">
        <v>211</v>
      </c>
      <c r="X29" s="94" t="s">
        <v>211</v>
      </c>
      <c r="Y29" s="90"/>
      <c r="Z29" s="90"/>
      <c r="AA29" s="94" t="s">
        <v>211</v>
      </c>
      <c r="AB29" s="92">
        <v>8</v>
      </c>
      <c r="AC29" s="93" t="str">
        <f>REPLACE(INDEX(GroupVertices[Group],MATCH(Edges[[#This Row],[Vertex 1]],GroupVertices[Vertex],0)),1,1,"")</f>
        <v>2</v>
      </c>
      <c r="AD29" s="93" t="str">
        <f>REPLACE(INDEX(GroupVertices[Group],MATCH(Edges[[#This Row],[Vertex 2]],GroupVertices[Vertex],0)),1,1,"")</f>
        <v>2</v>
      </c>
      <c r="AE29" s="110"/>
      <c r="AF29" s="110"/>
      <c r="AG29" s="110"/>
      <c r="AH29" s="110"/>
      <c r="AI29" s="110"/>
      <c r="AJ29" s="110"/>
      <c r="AK29" s="110"/>
      <c r="AL29" s="110"/>
      <c r="AM29" s="110"/>
    </row>
    <row r="30" spans="1:39" ht="15">
      <c r="A30" s="65" t="s">
        <v>193</v>
      </c>
      <c r="B30" s="65" t="s">
        <v>192</v>
      </c>
      <c r="C30" s="66" t="s">
        <v>1297</v>
      </c>
      <c r="D30" s="67">
        <v>6</v>
      </c>
      <c r="E30" s="68" t="s">
        <v>136</v>
      </c>
      <c r="F30" s="69"/>
      <c r="G30" s="66"/>
      <c r="H30" s="70"/>
      <c r="I30" s="71"/>
      <c r="J30" s="71"/>
      <c r="K30" s="35" t="s">
        <v>65</v>
      </c>
      <c r="L30" s="79">
        <v>30</v>
      </c>
      <c r="M30" s="79"/>
      <c r="N30" s="73"/>
      <c r="O30" s="90" t="s">
        <v>196</v>
      </c>
      <c r="P30" s="90" t="s">
        <v>198</v>
      </c>
      <c r="Q30" s="90" t="s">
        <v>207</v>
      </c>
      <c r="R30" s="90" t="s">
        <v>202</v>
      </c>
      <c r="S30" s="90"/>
      <c r="T30" s="90"/>
      <c r="U30" s="90"/>
      <c r="V30" s="90"/>
      <c r="W30" s="94" t="s">
        <v>211</v>
      </c>
      <c r="X30" s="94" t="s">
        <v>211</v>
      </c>
      <c r="Y30" s="90"/>
      <c r="Z30" s="90"/>
      <c r="AA30" s="94" t="s">
        <v>211</v>
      </c>
      <c r="AB30" s="92">
        <v>8</v>
      </c>
      <c r="AC30" s="93" t="str">
        <f>REPLACE(INDEX(GroupVertices[Group],MATCH(Edges[[#This Row],[Vertex 1]],GroupVertices[Vertex],0)),1,1,"")</f>
        <v>2</v>
      </c>
      <c r="AD30" s="93" t="str">
        <f>REPLACE(INDEX(GroupVertices[Group],MATCH(Edges[[#This Row],[Vertex 2]],GroupVertices[Vertex],0)),1,1,"")</f>
        <v>2</v>
      </c>
      <c r="AE30" s="110"/>
      <c r="AF30" s="110"/>
      <c r="AG30" s="110"/>
      <c r="AH30" s="110"/>
      <c r="AI30" s="110"/>
      <c r="AJ30" s="110"/>
      <c r="AK30" s="110"/>
      <c r="AL30" s="110"/>
      <c r="AM30" s="110"/>
    </row>
    <row r="31" spans="1:39" ht="15">
      <c r="A31" s="65" t="s">
        <v>193</v>
      </c>
      <c r="B31" s="65" t="s">
        <v>192</v>
      </c>
      <c r="C31" s="66" t="s">
        <v>1297</v>
      </c>
      <c r="D31" s="67">
        <v>6</v>
      </c>
      <c r="E31" s="68" t="s">
        <v>136</v>
      </c>
      <c r="F31" s="69"/>
      <c r="G31" s="66"/>
      <c r="H31" s="70"/>
      <c r="I31" s="71"/>
      <c r="J31" s="71"/>
      <c r="K31" s="35" t="s">
        <v>65</v>
      </c>
      <c r="L31" s="79">
        <v>31</v>
      </c>
      <c r="M31" s="79"/>
      <c r="N31" s="73"/>
      <c r="O31" s="90" t="s">
        <v>196</v>
      </c>
      <c r="P31" s="90" t="s">
        <v>198</v>
      </c>
      <c r="Q31" s="90" t="s">
        <v>207</v>
      </c>
      <c r="R31" s="90" t="s">
        <v>203</v>
      </c>
      <c r="S31" s="90"/>
      <c r="T31" s="90"/>
      <c r="U31" s="90"/>
      <c r="V31" s="90"/>
      <c r="W31" s="94" t="s">
        <v>211</v>
      </c>
      <c r="X31" s="94" t="s">
        <v>211</v>
      </c>
      <c r="Y31" s="90"/>
      <c r="Z31" s="90"/>
      <c r="AA31" s="94" t="s">
        <v>211</v>
      </c>
      <c r="AB31" s="92">
        <v>8</v>
      </c>
      <c r="AC31" s="93" t="str">
        <f>REPLACE(INDEX(GroupVertices[Group],MATCH(Edges[[#This Row],[Vertex 1]],GroupVertices[Vertex],0)),1,1,"")</f>
        <v>2</v>
      </c>
      <c r="AD31" s="93" t="str">
        <f>REPLACE(INDEX(GroupVertices[Group],MATCH(Edges[[#This Row],[Vertex 2]],GroupVertices[Vertex],0)),1,1,"")</f>
        <v>2</v>
      </c>
      <c r="AE31" s="110"/>
      <c r="AF31" s="110"/>
      <c r="AG31" s="110"/>
      <c r="AH31" s="110"/>
      <c r="AI31" s="110"/>
      <c r="AJ31" s="110"/>
      <c r="AK31" s="110"/>
      <c r="AL31" s="110"/>
      <c r="AM31" s="110"/>
    </row>
    <row r="32" spans="1:39" ht="15">
      <c r="A32" s="65" t="s">
        <v>193</v>
      </c>
      <c r="B32" s="65" t="s">
        <v>192</v>
      </c>
      <c r="C32" s="66" t="s">
        <v>1297</v>
      </c>
      <c r="D32" s="67">
        <v>6</v>
      </c>
      <c r="E32" s="68" t="s">
        <v>136</v>
      </c>
      <c r="F32" s="69"/>
      <c r="G32" s="66"/>
      <c r="H32" s="70"/>
      <c r="I32" s="71"/>
      <c r="J32" s="71"/>
      <c r="K32" s="35" t="s">
        <v>65</v>
      </c>
      <c r="L32" s="79">
        <v>32</v>
      </c>
      <c r="M32" s="79"/>
      <c r="N32" s="73"/>
      <c r="O32" s="90" t="s">
        <v>196</v>
      </c>
      <c r="P32" s="90" t="s">
        <v>198</v>
      </c>
      <c r="Q32" s="90" t="s">
        <v>207</v>
      </c>
      <c r="R32" s="90" t="s">
        <v>204</v>
      </c>
      <c r="S32" s="90"/>
      <c r="T32" s="90"/>
      <c r="U32" s="90"/>
      <c r="V32" s="90"/>
      <c r="W32" s="94" t="s">
        <v>211</v>
      </c>
      <c r="X32" s="94" t="s">
        <v>211</v>
      </c>
      <c r="Y32" s="90"/>
      <c r="Z32" s="90"/>
      <c r="AA32" s="94" t="s">
        <v>211</v>
      </c>
      <c r="AB32" s="92">
        <v>8</v>
      </c>
      <c r="AC32" s="93" t="str">
        <f>REPLACE(INDEX(GroupVertices[Group],MATCH(Edges[[#This Row],[Vertex 1]],GroupVertices[Vertex],0)),1,1,"")</f>
        <v>2</v>
      </c>
      <c r="AD32" s="93" t="str">
        <f>REPLACE(INDEX(GroupVertices[Group],MATCH(Edges[[#This Row],[Vertex 2]],GroupVertices[Vertex],0)),1,1,"")</f>
        <v>2</v>
      </c>
      <c r="AE32" s="110"/>
      <c r="AF32" s="110"/>
      <c r="AG32" s="110"/>
      <c r="AH32" s="110"/>
      <c r="AI32" s="110"/>
      <c r="AJ32" s="110"/>
      <c r="AK32" s="110"/>
      <c r="AL32" s="110"/>
      <c r="AM32" s="110"/>
    </row>
    <row r="33" spans="1:39" ht="15">
      <c r="A33" s="80" t="s">
        <v>193</v>
      </c>
      <c r="B33" s="80" t="s">
        <v>192</v>
      </c>
      <c r="C33" s="81" t="s">
        <v>1297</v>
      </c>
      <c r="D33" s="82">
        <v>6</v>
      </c>
      <c r="E33" s="83" t="s">
        <v>136</v>
      </c>
      <c r="F33" s="84"/>
      <c r="G33" s="81"/>
      <c r="H33" s="85"/>
      <c r="I33" s="86"/>
      <c r="J33" s="86"/>
      <c r="K33" s="35" t="s">
        <v>65</v>
      </c>
      <c r="L33" s="87">
        <v>33</v>
      </c>
      <c r="M33" s="87"/>
      <c r="N33" s="88"/>
      <c r="O33" s="91" t="s">
        <v>196</v>
      </c>
      <c r="P33" s="91" t="s">
        <v>198</v>
      </c>
      <c r="Q33" s="91" t="s">
        <v>207</v>
      </c>
      <c r="R33" s="91" t="s">
        <v>205</v>
      </c>
      <c r="S33" s="91"/>
      <c r="T33" s="91"/>
      <c r="U33" s="91"/>
      <c r="V33" s="91"/>
      <c r="W33" s="95" t="s">
        <v>211</v>
      </c>
      <c r="X33" s="95" t="s">
        <v>211</v>
      </c>
      <c r="Y33" s="91"/>
      <c r="Z33" s="91"/>
      <c r="AA33" s="95" t="s">
        <v>211</v>
      </c>
      <c r="AB33" s="92">
        <v>8</v>
      </c>
      <c r="AC33" s="93" t="str">
        <f>REPLACE(INDEX(GroupVertices[Group],MATCH(Edges[[#This Row],[Vertex 1]],GroupVertices[Vertex],0)),1,1,"")</f>
        <v>2</v>
      </c>
      <c r="AD33" s="93" t="str">
        <f>REPLACE(INDEX(GroupVertices[Group],MATCH(Edges[[#This Row],[Vertex 2]],GroupVertices[Vertex],0)),1,1,"")</f>
        <v>2</v>
      </c>
      <c r="AE33" s="110"/>
      <c r="AF33" s="110"/>
      <c r="AG33" s="110"/>
      <c r="AH33" s="110"/>
      <c r="AI33" s="110"/>
      <c r="AJ33" s="110"/>
      <c r="AK33" s="110"/>
      <c r="AL33" s="110"/>
      <c r="AM33" s="11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D1972-D3EA-4F4C-8018-103013B30D06}">
  <dimension ref="A1:C4"/>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1261</v>
      </c>
      <c r="B2" s="113" t="s">
        <v>1262</v>
      </c>
      <c r="C2" s="54" t="s">
        <v>1263</v>
      </c>
    </row>
    <row r="3" spans="1:3" ht="15">
      <c r="A3" s="112" t="s">
        <v>695</v>
      </c>
      <c r="B3" s="112" t="s">
        <v>695</v>
      </c>
      <c r="C3" s="35">
        <v>29</v>
      </c>
    </row>
    <row r="4" spans="1:3" ht="15">
      <c r="A4" s="112" t="s">
        <v>696</v>
      </c>
      <c r="B4" s="112" t="s">
        <v>696</v>
      </c>
      <c r="C4"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1F2CA-0847-4E89-BED4-ABAFA8C1C118}">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1282</v>
      </c>
      <c r="B1" s="13" t="s">
        <v>17</v>
      </c>
    </row>
    <row r="2" spans="1:2" ht="15">
      <c r="A2" s="89" t="s">
        <v>1283</v>
      </c>
      <c r="B2" s="89" t="s">
        <v>1289</v>
      </c>
    </row>
    <row r="3" spans="1:2" ht="15">
      <c r="A3" s="90" t="s">
        <v>1284</v>
      </c>
      <c r="B3" s="89" t="s">
        <v>1290</v>
      </c>
    </row>
    <row r="4" spans="1:2" ht="15">
      <c r="A4" s="90" t="s">
        <v>1285</v>
      </c>
      <c r="B4" s="89" t="s">
        <v>1291</v>
      </c>
    </row>
    <row r="5" spans="1:2" ht="15">
      <c r="A5" s="90" t="s">
        <v>1286</v>
      </c>
      <c r="B5" s="89" t="s">
        <v>1292</v>
      </c>
    </row>
    <row r="6" spans="1:2" ht="15">
      <c r="A6" s="90" t="s">
        <v>1287</v>
      </c>
      <c r="B6" s="89" t="s">
        <v>1293</v>
      </c>
    </row>
    <row r="7" spans="1:2" ht="15">
      <c r="A7" s="90" t="s">
        <v>1288</v>
      </c>
      <c r="B7" s="89"/>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9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4.140625" style="1" bestFit="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6.57421875" style="3" customWidth="1"/>
    <col min="32" max="32" width="12.57421875" style="3" customWidth="1"/>
    <col min="33" max="33" width="6.8515625" style="3" customWidth="1"/>
    <col min="34" max="34" width="8.8515625" style="3" customWidth="1"/>
    <col min="35" max="35" width="14.421875" style="0" customWidth="1"/>
    <col min="36" max="36" width="7.8515625" style="0" customWidth="1"/>
    <col min="37" max="37" width="12.140625" style="0" customWidth="1"/>
    <col min="38" max="38" width="12.57421875" style="0" customWidth="1"/>
    <col min="39" max="39" width="9.7109375" style="0" customWidth="1"/>
    <col min="40" max="41" width="15.421875" style="0" customWidth="1"/>
    <col min="42" max="42" width="8.8515625" style="0" customWidth="1"/>
    <col min="43" max="43" width="18.28125" style="0" customWidth="1"/>
    <col min="44" max="44" width="22.57421875" style="0" customWidth="1"/>
    <col min="45" max="45" width="18.28125" style="0" customWidth="1"/>
    <col min="46" max="46" width="22.57421875" style="0" customWidth="1"/>
    <col min="47" max="47" width="18.28125" style="0" customWidth="1"/>
    <col min="48" max="48" width="22.57421875" style="0" customWidth="1"/>
    <col min="49" max="49" width="17.28125" style="0" customWidth="1"/>
    <col min="50" max="50" width="20.8515625" style="0" customWidth="1"/>
    <col min="51" max="51" width="16.14062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53" ht="30" customHeight="1">
      <c r="A2" s="11" t="s">
        <v>5</v>
      </c>
      <c r="B2" t="s">
        <v>1299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300</v>
      </c>
      <c r="AF2" s="13" t="s">
        <v>301</v>
      </c>
      <c r="AG2" s="13" t="s">
        <v>302</v>
      </c>
      <c r="AH2" s="13" t="s">
        <v>303</v>
      </c>
      <c r="AI2" s="13" t="s">
        <v>304</v>
      </c>
      <c r="AJ2" s="13" t="s">
        <v>305</v>
      </c>
      <c r="AK2" s="13" t="s">
        <v>306</v>
      </c>
      <c r="AL2" s="13" t="s">
        <v>307</v>
      </c>
      <c r="AM2" s="13" t="s">
        <v>308</v>
      </c>
      <c r="AN2" s="13" t="s">
        <v>309</v>
      </c>
      <c r="AO2" s="13" t="s">
        <v>310</v>
      </c>
      <c r="AP2" s="13" t="s">
        <v>700</v>
      </c>
      <c r="AQ2" s="111" t="s">
        <v>1250</v>
      </c>
      <c r="AR2" s="111" t="s">
        <v>1251</v>
      </c>
      <c r="AS2" s="111" t="s">
        <v>1252</v>
      </c>
      <c r="AT2" s="111" t="s">
        <v>1253</v>
      </c>
      <c r="AU2" s="111" t="s">
        <v>1254</v>
      </c>
      <c r="AV2" s="111" t="s">
        <v>1255</v>
      </c>
      <c r="AW2" s="111" t="s">
        <v>1256</v>
      </c>
      <c r="AX2" s="111" t="s">
        <v>1257</v>
      </c>
      <c r="AY2" s="111" t="s">
        <v>1259</v>
      </c>
      <c r="AZ2" s="3"/>
      <c r="BA2" s="3"/>
    </row>
    <row r="3" spans="1:53" ht="29" customHeight="1">
      <c r="A3" s="65" t="s">
        <v>189</v>
      </c>
      <c r="C3" s="66"/>
      <c r="D3" s="66"/>
      <c r="E3" s="67">
        <v>250</v>
      </c>
      <c r="F3" s="69"/>
      <c r="G3" s="103" t="str">
        <f>HYPERLINK("https://i.ytimg.com/vi/atznZvtdRAE/default.jpg")</f>
        <v>https://i.ytimg.com/vi/atznZvtdRAE/default.jpg</v>
      </c>
      <c r="H3" s="66"/>
      <c r="I3" s="70" t="s">
        <v>396</v>
      </c>
      <c r="J3" s="71"/>
      <c r="K3" s="71"/>
      <c r="L3" s="70" t="s">
        <v>396</v>
      </c>
      <c r="M3" s="74">
        <v>1</v>
      </c>
      <c r="N3" s="75">
        <v>9560.0927734375</v>
      </c>
      <c r="O3" s="75">
        <v>952.42529296875</v>
      </c>
      <c r="P3" s="76"/>
      <c r="Q3" s="77"/>
      <c r="R3" s="77"/>
      <c r="S3" s="49"/>
      <c r="T3" s="49">
        <v>0</v>
      </c>
      <c r="U3" s="49">
        <v>1</v>
      </c>
      <c r="V3" s="50">
        <v>0</v>
      </c>
      <c r="W3" s="50">
        <v>1</v>
      </c>
      <c r="X3" s="50">
        <v>0</v>
      </c>
      <c r="Y3" s="50">
        <v>0.999931</v>
      </c>
      <c r="Z3" s="50">
        <v>0</v>
      </c>
      <c r="AA3" s="50">
        <v>0</v>
      </c>
      <c r="AB3" s="72">
        <v>3</v>
      </c>
      <c r="AC3" s="72"/>
      <c r="AD3" s="73"/>
      <c r="AE3" s="89" t="s">
        <v>396</v>
      </c>
      <c r="AF3" s="89" t="s">
        <v>482</v>
      </c>
      <c r="AG3" s="89" t="s">
        <v>530</v>
      </c>
      <c r="AH3" s="89" t="s">
        <v>562</v>
      </c>
      <c r="AI3" s="89" t="s">
        <v>657</v>
      </c>
      <c r="AJ3" s="89">
        <v>755</v>
      </c>
      <c r="AK3" s="89">
        <v>3</v>
      </c>
      <c r="AL3" s="89">
        <v>1</v>
      </c>
      <c r="AM3" s="89">
        <v>0</v>
      </c>
      <c r="AN3" s="89" t="s">
        <v>658</v>
      </c>
      <c r="AO3" s="105" t="str">
        <f>HYPERLINK("https://www.youtube.com/watch?v=atznZvtdRAE")</f>
        <v>https://www.youtube.com/watch?v=atznZvtdRAE</v>
      </c>
      <c r="AP3" s="89" t="str">
        <f>REPLACE(INDEX(GroupVertices[Group],MATCH(Vertices[[#This Row],[Vertex]],GroupVertices[Vertex],0)),1,1,"")</f>
        <v>3</v>
      </c>
      <c r="AQ3" s="49">
        <v>13</v>
      </c>
      <c r="AR3" s="50">
        <v>7.975460122699387</v>
      </c>
      <c r="AS3" s="49">
        <v>1</v>
      </c>
      <c r="AT3" s="50">
        <v>0.6134969325153374</v>
      </c>
      <c r="AU3" s="49">
        <v>0</v>
      </c>
      <c r="AV3" s="50">
        <v>0</v>
      </c>
      <c r="AW3" s="49">
        <v>149</v>
      </c>
      <c r="AX3" s="50">
        <v>91.41104294478528</v>
      </c>
      <c r="AY3" s="49">
        <v>163</v>
      </c>
      <c r="AZ3" s="3"/>
      <c r="BA3" s="3"/>
    </row>
    <row r="4" spans="1:56" ht="29" customHeight="1">
      <c r="A4" s="65" t="s">
        <v>194</v>
      </c>
      <c r="C4" s="66"/>
      <c r="D4" s="66"/>
      <c r="E4" s="67">
        <v>250</v>
      </c>
      <c r="F4" s="69"/>
      <c r="G4" s="103" t="str">
        <f>HYPERLINK("https://i.ytimg.com/vi/CUPQ74OtiOk/default.jpg")</f>
        <v>https://i.ytimg.com/vi/CUPQ74OtiOk/default.jpg</v>
      </c>
      <c r="H4" s="66"/>
      <c r="I4" s="70" t="s">
        <v>311</v>
      </c>
      <c r="J4" s="71"/>
      <c r="K4" s="71"/>
      <c r="L4" s="70" t="s">
        <v>311</v>
      </c>
      <c r="M4" s="74">
        <v>1</v>
      </c>
      <c r="N4" s="75">
        <v>9560.0927734375</v>
      </c>
      <c r="O4" s="75">
        <v>2153.9462890625</v>
      </c>
      <c r="P4" s="76"/>
      <c r="Q4" s="77"/>
      <c r="R4" s="77"/>
      <c r="S4" s="96"/>
      <c r="T4" s="49">
        <v>1</v>
      </c>
      <c r="U4" s="49">
        <v>0</v>
      </c>
      <c r="V4" s="50">
        <v>0</v>
      </c>
      <c r="W4" s="50">
        <v>1</v>
      </c>
      <c r="X4" s="50">
        <v>0</v>
      </c>
      <c r="Y4" s="50">
        <v>0.999931</v>
      </c>
      <c r="Z4" s="50">
        <v>0</v>
      </c>
      <c r="AA4" s="50">
        <v>0</v>
      </c>
      <c r="AB4" s="72">
        <v>4</v>
      </c>
      <c r="AC4" s="72"/>
      <c r="AD4" s="73"/>
      <c r="AE4" s="89" t="s">
        <v>311</v>
      </c>
      <c r="AF4" s="89" t="s">
        <v>404</v>
      </c>
      <c r="AG4" s="89" t="s">
        <v>483</v>
      </c>
      <c r="AH4" s="89" t="s">
        <v>531</v>
      </c>
      <c r="AI4" s="89" t="s">
        <v>563</v>
      </c>
      <c r="AJ4" s="89">
        <v>135</v>
      </c>
      <c r="AK4" s="89">
        <v>4</v>
      </c>
      <c r="AL4" s="89">
        <v>4</v>
      </c>
      <c r="AM4" s="89">
        <v>0</v>
      </c>
      <c r="AN4" s="89" t="s">
        <v>658</v>
      </c>
      <c r="AO4" s="105" t="str">
        <f>HYPERLINK("https://www.youtube.com/watch?v=CUPQ74OtiOk")</f>
        <v>https://www.youtube.com/watch?v=CUPQ74OtiOk</v>
      </c>
      <c r="AP4" s="89" t="str">
        <f>REPLACE(INDEX(GroupVertices[Group],MATCH(Vertices[[#This Row],[Vertex]],GroupVertices[Vertex],0)),1,1,"")</f>
        <v>3</v>
      </c>
      <c r="AQ4" s="49">
        <v>0</v>
      </c>
      <c r="AR4" s="50">
        <v>0</v>
      </c>
      <c r="AS4" s="49">
        <v>0</v>
      </c>
      <c r="AT4" s="50">
        <v>0</v>
      </c>
      <c r="AU4" s="49">
        <v>0</v>
      </c>
      <c r="AV4" s="50">
        <v>0</v>
      </c>
      <c r="AW4" s="49">
        <v>2</v>
      </c>
      <c r="AX4" s="50">
        <v>100</v>
      </c>
      <c r="AY4" s="49">
        <v>2</v>
      </c>
      <c r="AZ4" s="2"/>
      <c r="BA4" s="3"/>
      <c r="BB4" s="3"/>
      <c r="BC4" s="3"/>
      <c r="BD4" s="3"/>
    </row>
    <row r="5" spans="1:56" ht="29" customHeight="1">
      <c r="A5" s="65" t="s">
        <v>190</v>
      </c>
      <c r="C5" s="66"/>
      <c r="D5" s="66"/>
      <c r="E5" s="67">
        <v>250</v>
      </c>
      <c r="F5" s="69"/>
      <c r="G5" s="103" t="str">
        <f>HYPERLINK("https://i.ytimg.com/vi/UMeqtfsYBQc/default.jpg")</f>
        <v>https://i.ytimg.com/vi/UMeqtfsYBQc/default.jpg</v>
      </c>
      <c r="H5" s="66"/>
      <c r="I5" s="70" t="s">
        <v>312</v>
      </c>
      <c r="J5" s="71"/>
      <c r="K5" s="71"/>
      <c r="L5" s="70" t="s">
        <v>312</v>
      </c>
      <c r="M5" s="74">
        <v>1</v>
      </c>
      <c r="N5" s="75">
        <v>9780.4140625</v>
      </c>
      <c r="O5" s="75">
        <v>3620.941650390625</v>
      </c>
      <c r="P5" s="76"/>
      <c r="Q5" s="77"/>
      <c r="R5" s="77"/>
      <c r="S5" s="96"/>
      <c r="T5" s="49">
        <v>3</v>
      </c>
      <c r="U5" s="49">
        <v>1</v>
      </c>
      <c r="V5" s="50">
        <v>0</v>
      </c>
      <c r="W5" s="50">
        <v>0.25</v>
      </c>
      <c r="X5" s="50">
        <v>0.2</v>
      </c>
      <c r="Y5" s="50">
        <v>0.999931</v>
      </c>
      <c r="Z5" s="50">
        <v>0.5</v>
      </c>
      <c r="AA5" s="50">
        <v>0</v>
      </c>
      <c r="AB5" s="72">
        <v>5</v>
      </c>
      <c r="AC5" s="72"/>
      <c r="AD5" s="73"/>
      <c r="AE5" s="89" t="s">
        <v>312</v>
      </c>
      <c r="AF5" s="89" t="s">
        <v>405</v>
      </c>
      <c r="AG5" s="89" t="s">
        <v>484</v>
      </c>
      <c r="AH5" s="89" t="s">
        <v>360</v>
      </c>
      <c r="AI5" s="89" t="s">
        <v>564</v>
      </c>
      <c r="AJ5" s="89">
        <v>108</v>
      </c>
      <c r="AK5" s="89">
        <v>1</v>
      </c>
      <c r="AL5" s="89">
        <v>3</v>
      </c>
      <c r="AM5" s="89">
        <v>0</v>
      </c>
      <c r="AN5" s="89" t="s">
        <v>658</v>
      </c>
      <c r="AO5" s="105" t="str">
        <f>HYPERLINK("https://www.youtube.com/watch?v=UMeqtfsYBQc")</f>
        <v>https://www.youtube.com/watch?v=UMeqtfsYBQc</v>
      </c>
      <c r="AP5" s="89" t="str">
        <f>REPLACE(INDEX(GroupVertices[Group],MATCH(Vertices[[#This Row],[Vertex]],GroupVertices[Vertex],0)),1,1,"")</f>
        <v>2</v>
      </c>
      <c r="AQ5" s="49">
        <v>14</v>
      </c>
      <c r="AR5" s="50">
        <v>9.333333333333334</v>
      </c>
      <c r="AS5" s="49">
        <v>1</v>
      </c>
      <c r="AT5" s="50">
        <v>0.6666666666666666</v>
      </c>
      <c r="AU5" s="49">
        <v>0</v>
      </c>
      <c r="AV5" s="50">
        <v>0</v>
      </c>
      <c r="AW5" s="49">
        <v>135</v>
      </c>
      <c r="AX5" s="50">
        <v>90</v>
      </c>
      <c r="AY5" s="49">
        <v>150</v>
      </c>
      <c r="AZ5" s="2"/>
      <c r="BA5" s="3"/>
      <c r="BB5" s="3"/>
      <c r="BC5" s="3"/>
      <c r="BD5" s="3"/>
    </row>
    <row r="6" spans="1:56" ht="29" customHeight="1">
      <c r="A6" s="65" t="s">
        <v>195</v>
      </c>
      <c r="C6" s="66"/>
      <c r="D6" s="66"/>
      <c r="E6" s="67">
        <v>250</v>
      </c>
      <c r="F6" s="69"/>
      <c r="G6" s="103" t="str">
        <f>HYPERLINK("https://i.ytimg.com/vi/xF2EimLa8Yo/default.jpg")</f>
        <v>https://i.ytimg.com/vi/xF2EimLa8Yo/default.jpg</v>
      </c>
      <c r="H6" s="66"/>
      <c r="I6" s="70" t="s">
        <v>313</v>
      </c>
      <c r="J6" s="71"/>
      <c r="K6" s="71"/>
      <c r="L6" s="70" t="s">
        <v>313</v>
      </c>
      <c r="M6" s="74">
        <v>1</v>
      </c>
      <c r="N6" s="75">
        <v>9533.765625</v>
      </c>
      <c r="O6" s="75">
        <v>9647.3349609375</v>
      </c>
      <c r="P6" s="76"/>
      <c r="Q6" s="77"/>
      <c r="R6" s="77"/>
      <c r="S6" s="96"/>
      <c r="T6" s="49">
        <v>4</v>
      </c>
      <c r="U6" s="49">
        <v>0</v>
      </c>
      <c r="V6" s="50">
        <v>0</v>
      </c>
      <c r="W6" s="50">
        <v>0.25</v>
      </c>
      <c r="X6" s="50">
        <v>0.2</v>
      </c>
      <c r="Y6" s="50">
        <v>0.999931</v>
      </c>
      <c r="Z6" s="50">
        <v>0.5</v>
      </c>
      <c r="AA6" s="50">
        <v>0</v>
      </c>
      <c r="AB6" s="72">
        <v>6</v>
      </c>
      <c r="AC6" s="72"/>
      <c r="AD6" s="73"/>
      <c r="AE6" s="89" t="s">
        <v>313</v>
      </c>
      <c r="AF6" s="89" t="s">
        <v>405</v>
      </c>
      <c r="AG6" s="89" t="s">
        <v>484</v>
      </c>
      <c r="AH6" s="89" t="s">
        <v>360</v>
      </c>
      <c r="AI6" s="89" t="s">
        <v>565</v>
      </c>
      <c r="AJ6" s="89">
        <v>64</v>
      </c>
      <c r="AK6" s="89">
        <v>1</v>
      </c>
      <c r="AL6" s="89">
        <v>2</v>
      </c>
      <c r="AM6" s="89">
        <v>0</v>
      </c>
      <c r="AN6" s="89" t="s">
        <v>658</v>
      </c>
      <c r="AO6" s="105" t="str">
        <f>HYPERLINK("https://www.youtube.com/watch?v=xF2EimLa8Yo")</f>
        <v>https://www.youtube.com/watch?v=xF2EimLa8Yo</v>
      </c>
      <c r="AP6" s="89" t="str">
        <f>REPLACE(INDEX(GroupVertices[Group],MATCH(Vertices[[#This Row],[Vertex]],GroupVertices[Vertex],0)),1,1,"")</f>
        <v>2</v>
      </c>
      <c r="AQ6" s="49">
        <v>14</v>
      </c>
      <c r="AR6" s="50">
        <v>9.333333333333334</v>
      </c>
      <c r="AS6" s="49">
        <v>1</v>
      </c>
      <c r="AT6" s="50">
        <v>0.6666666666666666</v>
      </c>
      <c r="AU6" s="49">
        <v>0</v>
      </c>
      <c r="AV6" s="50">
        <v>0</v>
      </c>
      <c r="AW6" s="49">
        <v>135</v>
      </c>
      <c r="AX6" s="50">
        <v>90</v>
      </c>
      <c r="AY6" s="49">
        <v>150</v>
      </c>
      <c r="AZ6" s="2"/>
      <c r="BA6" s="3"/>
      <c r="BB6" s="3"/>
      <c r="BC6" s="3"/>
      <c r="BD6" s="3"/>
    </row>
    <row r="7" spans="1:56" ht="29" customHeight="1">
      <c r="A7" s="65" t="s">
        <v>191</v>
      </c>
      <c r="C7" s="66"/>
      <c r="D7" s="66"/>
      <c r="E7" s="67">
        <v>250</v>
      </c>
      <c r="F7" s="69"/>
      <c r="G7" s="103" t="str">
        <f>HYPERLINK("https://i.ytimg.com/vi/JcK0oAVy7bM/default.jpg")</f>
        <v>https://i.ytimg.com/vi/JcK0oAVy7bM/default.jpg</v>
      </c>
      <c r="H7" s="66"/>
      <c r="I7" s="70" t="s">
        <v>314</v>
      </c>
      <c r="J7" s="71"/>
      <c r="K7" s="71"/>
      <c r="L7" s="70" t="s">
        <v>314</v>
      </c>
      <c r="M7" s="74">
        <v>1</v>
      </c>
      <c r="N7" s="75">
        <v>9272.5341796875</v>
      </c>
      <c r="O7" s="75">
        <v>6830.8876953125</v>
      </c>
      <c r="P7" s="76"/>
      <c r="Q7" s="77"/>
      <c r="R7" s="77"/>
      <c r="S7" s="96"/>
      <c r="T7" s="49">
        <v>2</v>
      </c>
      <c r="U7" s="49">
        <v>2</v>
      </c>
      <c r="V7" s="50">
        <v>0</v>
      </c>
      <c r="W7" s="50">
        <v>0.25</v>
      </c>
      <c r="X7" s="50">
        <v>0.2</v>
      </c>
      <c r="Y7" s="50">
        <v>0.999931</v>
      </c>
      <c r="Z7" s="50">
        <v>0.5</v>
      </c>
      <c r="AA7" s="50">
        <v>0</v>
      </c>
      <c r="AB7" s="72">
        <v>7</v>
      </c>
      <c r="AC7" s="72"/>
      <c r="AD7" s="73"/>
      <c r="AE7" s="89" t="s">
        <v>314</v>
      </c>
      <c r="AF7" s="89" t="s">
        <v>405</v>
      </c>
      <c r="AG7" s="89" t="s">
        <v>484</v>
      </c>
      <c r="AH7" s="89" t="s">
        <v>360</v>
      </c>
      <c r="AI7" s="89" t="s">
        <v>566</v>
      </c>
      <c r="AJ7" s="89">
        <v>20</v>
      </c>
      <c r="AK7" s="89">
        <v>1</v>
      </c>
      <c r="AL7" s="89">
        <v>1</v>
      </c>
      <c r="AM7" s="89">
        <v>0</v>
      </c>
      <c r="AN7" s="89" t="s">
        <v>658</v>
      </c>
      <c r="AO7" s="105" t="str">
        <f>HYPERLINK("https://www.youtube.com/watch?v=JcK0oAVy7bM")</f>
        <v>https://www.youtube.com/watch?v=JcK0oAVy7bM</v>
      </c>
      <c r="AP7" s="89" t="str">
        <f>REPLACE(INDEX(GroupVertices[Group],MATCH(Vertices[[#This Row],[Vertex]],GroupVertices[Vertex],0)),1,1,"")</f>
        <v>2</v>
      </c>
      <c r="AQ7" s="49">
        <v>14</v>
      </c>
      <c r="AR7" s="50">
        <v>9.333333333333334</v>
      </c>
      <c r="AS7" s="49">
        <v>1</v>
      </c>
      <c r="AT7" s="50">
        <v>0.6666666666666666</v>
      </c>
      <c r="AU7" s="49">
        <v>0</v>
      </c>
      <c r="AV7" s="50">
        <v>0</v>
      </c>
      <c r="AW7" s="49">
        <v>135</v>
      </c>
      <c r="AX7" s="50">
        <v>90</v>
      </c>
      <c r="AY7" s="49">
        <v>150</v>
      </c>
      <c r="AZ7" s="2"/>
      <c r="BA7" s="3"/>
      <c r="BB7" s="3"/>
      <c r="BC7" s="3"/>
      <c r="BD7" s="3"/>
    </row>
    <row r="8" spans="1:56" ht="29" customHeight="1">
      <c r="A8" s="65" t="s">
        <v>192</v>
      </c>
      <c r="C8" s="66"/>
      <c r="D8" s="66"/>
      <c r="E8" s="67">
        <v>250</v>
      </c>
      <c r="F8" s="69"/>
      <c r="G8" s="103" t="str">
        <f>HYPERLINK("https://i.ytimg.com/vi/usI5zCNFaFc/default.jpg")</f>
        <v>https://i.ytimg.com/vi/usI5zCNFaFc/default.jpg</v>
      </c>
      <c r="H8" s="66"/>
      <c r="I8" s="70" t="s">
        <v>315</v>
      </c>
      <c r="J8" s="71"/>
      <c r="K8" s="71"/>
      <c r="L8" s="70" t="s">
        <v>315</v>
      </c>
      <c r="M8" s="74">
        <v>1</v>
      </c>
      <c r="N8" s="75">
        <v>9847.6533203125</v>
      </c>
      <c r="O8" s="75">
        <v>7663.4794921875</v>
      </c>
      <c r="P8" s="76"/>
      <c r="Q8" s="77"/>
      <c r="R8" s="77"/>
      <c r="S8" s="96"/>
      <c r="T8" s="49">
        <v>1</v>
      </c>
      <c r="U8" s="49">
        <v>3</v>
      </c>
      <c r="V8" s="50">
        <v>0</v>
      </c>
      <c r="W8" s="50">
        <v>0.25</v>
      </c>
      <c r="X8" s="50">
        <v>0.2</v>
      </c>
      <c r="Y8" s="50">
        <v>0.999931</v>
      </c>
      <c r="Z8" s="50">
        <v>0.5</v>
      </c>
      <c r="AA8" s="50">
        <v>0</v>
      </c>
      <c r="AB8" s="72">
        <v>8</v>
      </c>
      <c r="AC8" s="72"/>
      <c r="AD8" s="73"/>
      <c r="AE8" s="89" t="s">
        <v>315</v>
      </c>
      <c r="AF8" s="89" t="s">
        <v>406</v>
      </c>
      <c r="AG8" s="89" t="s">
        <v>484</v>
      </c>
      <c r="AH8" s="89" t="s">
        <v>360</v>
      </c>
      <c r="AI8" s="89" t="s">
        <v>567</v>
      </c>
      <c r="AJ8" s="89">
        <v>102</v>
      </c>
      <c r="AK8" s="89">
        <v>4</v>
      </c>
      <c r="AL8" s="89">
        <v>6</v>
      </c>
      <c r="AM8" s="89">
        <v>0</v>
      </c>
      <c r="AN8" s="89" t="s">
        <v>658</v>
      </c>
      <c r="AO8" s="105" t="str">
        <f>HYPERLINK("https://www.youtube.com/watch?v=usI5zCNFaFc")</f>
        <v>https://www.youtube.com/watch?v=usI5zCNFaFc</v>
      </c>
      <c r="AP8" s="89" t="str">
        <f>REPLACE(INDEX(GroupVertices[Group],MATCH(Vertices[[#This Row],[Vertex]],GroupVertices[Vertex],0)),1,1,"")</f>
        <v>2</v>
      </c>
      <c r="AQ8" s="49">
        <v>10</v>
      </c>
      <c r="AR8" s="50">
        <v>7.142857142857143</v>
      </c>
      <c r="AS8" s="49">
        <v>2</v>
      </c>
      <c r="AT8" s="50">
        <v>1.4285714285714286</v>
      </c>
      <c r="AU8" s="49">
        <v>0</v>
      </c>
      <c r="AV8" s="50">
        <v>0</v>
      </c>
      <c r="AW8" s="49">
        <v>128</v>
      </c>
      <c r="AX8" s="50">
        <v>91.42857142857143</v>
      </c>
      <c r="AY8" s="49">
        <v>140</v>
      </c>
      <c r="AZ8" s="2"/>
      <c r="BA8" s="3"/>
      <c r="BB8" s="3"/>
      <c r="BC8" s="3"/>
      <c r="BD8" s="3"/>
    </row>
    <row r="9" spans="1:56" ht="29" customHeight="1">
      <c r="A9" s="80" t="s">
        <v>193</v>
      </c>
      <c r="C9" s="81"/>
      <c r="D9" s="81"/>
      <c r="E9" s="82">
        <v>250</v>
      </c>
      <c r="F9" s="84"/>
      <c r="G9" s="104" t="str">
        <f>HYPERLINK("https://i.ytimg.com/vi/yGWwhg4NF78/default.jpg")</f>
        <v>https://i.ytimg.com/vi/yGWwhg4NF78/default.jpg</v>
      </c>
      <c r="H9" s="81"/>
      <c r="I9" s="85" t="s">
        <v>316</v>
      </c>
      <c r="J9" s="86"/>
      <c r="K9" s="86"/>
      <c r="L9" s="85" t="s">
        <v>316</v>
      </c>
      <c r="M9" s="97">
        <v>1</v>
      </c>
      <c r="N9" s="98">
        <v>9424.970703125</v>
      </c>
      <c r="O9" s="98">
        <v>3106.37158203125</v>
      </c>
      <c r="P9" s="99"/>
      <c r="Q9" s="100"/>
      <c r="R9" s="100"/>
      <c r="S9" s="101"/>
      <c r="T9" s="49">
        <v>0</v>
      </c>
      <c r="U9" s="49">
        <v>4</v>
      </c>
      <c r="V9" s="50">
        <v>0</v>
      </c>
      <c r="W9" s="50">
        <v>0.25</v>
      </c>
      <c r="X9" s="50">
        <v>0.2</v>
      </c>
      <c r="Y9" s="50">
        <v>0.999931</v>
      </c>
      <c r="Z9" s="50">
        <v>0.5</v>
      </c>
      <c r="AA9" s="50">
        <v>0</v>
      </c>
      <c r="AB9" s="102">
        <v>9</v>
      </c>
      <c r="AC9" s="102"/>
      <c r="AD9" s="88"/>
      <c r="AE9" s="89" t="s">
        <v>316</v>
      </c>
      <c r="AF9" s="89" t="s">
        <v>407</v>
      </c>
      <c r="AG9" s="89" t="s">
        <v>484</v>
      </c>
      <c r="AH9" s="89" t="s">
        <v>360</v>
      </c>
      <c r="AI9" s="89" t="s">
        <v>568</v>
      </c>
      <c r="AJ9" s="89">
        <v>145</v>
      </c>
      <c r="AK9" s="89">
        <v>2</v>
      </c>
      <c r="AL9" s="89">
        <v>6</v>
      </c>
      <c r="AM9" s="89">
        <v>0</v>
      </c>
      <c r="AN9" s="89" t="s">
        <v>658</v>
      </c>
      <c r="AO9" s="105" t="str">
        <f>HYPERLINK("https://www.youtube.com/watch?v=yGWwhg4NF78")</f>
        <v>https://www.youtube.com/watch?v=yGWwhg4NF78</v>
      </c>
      <c r="AP9" s="89" t="str">
        <f>REPLACE(INDEX(GroupVertices[Group],MATCH(Vertices[[#This Row],[Vertex]],GroupVertices[Vertex],0)),1,1,"")</f>
        <v>2</v>
      </c>
      <c r="AQ9" s="49">
        <v>11</v>
      </c>
      <c r="AR9" s="50">
        <v>8.73015873015873</v>
      </c>
      <c r="AS9" s="49">
        <v>1</v>
      </c>
      <c r="AT9" s="50">
        <v>0.7936507936507936</v>
      </c>
      <c r="AU9" s="49">
        <v>0</v>
      </c>
      <c r="AV9" s="50">
        <v>0</v>
      </c>
      <c r="AW9" s="49">
        <v>114</v>
      </c>
      <c r="AX9" s="50">
        <v>90.47619047619048</v>
      </c>
      <c r="AY9" s="49">
        <v>126</v>
      </c>
      <c r="AZ9" s="2"/>
      <c r="BA9" s="3"/>
      <c r="BB9" s="3"/>
      <c r="BC9" s="3"/>
      <c r="BD9" s="3"/>
    </row>
    <row r="10" spans="1:56" ht="29" customHeight="1">
      <c r="A10" s="65" t="s">
        <v>299</v>
      </c>
      <c r="C10" s="66"/>
      <c r="D10" s="66"/>
      <c r="E10" s="67">
        <v>250</v>
      </c>
      <c r="F10" s="69"/>
      <c r="G10" s="103" t="str">
        <f>HYPERLINK("https://i.ytimg.com/vi/mI8Z4gMLhMY/default.jpg")</f>
        <v>https://i.ytimg.com/vi/mI8Z4gMLhMY/default.jpg</v>
      </c>
      <c r="H10" s="66" t="s">
        <v>51</v>
      </c>
      <c r="I10" s="70" t="s">
        <v>317</v>
      </c>
      <c r="J10" s="71"/>
      <c r="K10" s="71"/>
      <c r="L10" s="70" t="s">
        <v>317</v>
      </c>
      <c r="M10" s="74">
        <v>1</v>
      </c>
      <c r="N10" s="75">
        <v>1753.104248046875</v>
      </c>
      <c r="O10" s="75">
        <v>3671.547119140625</v>
      </c>
      <c r="P10" s="76"/>
      <c r="Q10" s="77"/>
      <c r="R10" s="77"/>
      <c r="S10" s="96"/>
      <c r="T10" s="49">
        <v>0</v>
      </c>
      <c r="U10" s="49">
        <v>0</v>
      </c>
      <c r="V10" s="50">
        <v>0</v>
      </c>
      <c r="W10" s="50">
        <v>0</v>
      </c>
      <c r="X10" s="50">
        <v>0</v>
      </c>
      <c r="Y10" s="50">
        <v>0</v>
      </c>
      <c r="Z10" s="50">
        <v>0</v>
      </c>
      <c r="AA10" s="50">
        <v>0</v>
      </c>
      <c r="AB10" s="72">
        <v>10</v>
      </c>
      <c r="AC10" s="72"/>
      <c r="AD10" s="73"/>
      <c r="AE10" s="89" t="s">
        <v>317</v>
      </c>
      <c r="AF10" s="89" t="s">
        <v>408</v>
      </c>
      <c r="AG10" s="89" t="s">
        <v>484</v>
      </c>
      <c r="AH10" s="89" t="s">
        <v>360</v>
      </c>
      <c r="AI10" s="89" t="s">
        <v>569</v>
      </c>
      <c r="AJ10" s="89">
        <v>80</v>
      </c>
      <c r="AK10" s="89">
        <v>0</v>
      </c>
      <c r="AL10" s="89">
        <v>3</v>
      </c>
      <c r="AM10" s="89">
        <v>0</v>
      </c>
      <c r="AN10" s="89" t="s">
        <v>658</v>
      </c>
      <c r="AO10" s="105" t="str">
        <f>HYPERLINK("https://www.youtube.com/watch?v=mI8Z4gMLhMY")</f>
        <v>https://www.youtube.com/watch?v=mI8Z4gMLhMY</v>
      </c>
      <c r="AP10" s="89" t="str">
        <f>REPLACE(INDEX(GroupVertices[Group],MATCH(Vertices[[#This Row],[Vertex]],GroupVertices[Vertex],0)),1,1,"")</f>
        <v>1</v>
      </c>
      <c r="AQ10" s="49">
        <v>23</v>
      </c>
      <c r="AR10" s="50">
        <v>8.712121212121213</v>
      </c>
      <c r="AS10" s="49">
        <v>4</v>
      </c>
      <c r="AT10" s="50">
        <v>1.5151515151515151</v>
      </c>
      <c r="AU10" s="49">
        <v>0</v>
      </c>
      <c r="AV10" s="50">
        <v>0</v>
      </c>
      <c r="AW10" s="49">
        <v>237</v>
      </c>
      <c r="AX10" s="50">
        <v>89.77272727272727</v>
      </c>
      <c r="AY10" s="49">
        <v>264</v>
      </c>
      <c r="AZ10" s="2"/>
      <c r="BA10" s="3"/>
      <c r="BB10" s="3"/>
      <c r="BC10" s="3"/>
      <c r="BD10" s="3"/>
    </row>
    <row r="11" spans="1:56" ht="29" customHeight="1">
      <c r="A11" s="65" t="s">
        <v>212</v>
      </c>
      <c r="C11" s="66"/>
      <c r="D11" s="66"/>
      <c r="E11" s="67">
        <v>250</v>
      </c>
      <c r="F11" s="69"/>
      <c r="G11" s="103" t="str">
        <f>HYPERLINK("https://i.ytimg.com/vi/7BzMWeHzl4c/default.jpg")</f>
        <v>https://i.ytimg.com/vi/7BzMWeHzl4c/default.jpg</v>
      </c>
      <c r="H11" s="66" t="s">
        <v>51</v>
      </c>
      <c r="I11" s="70" t="s">
        <v>318</v>
      </c>
      <c r="J11" s="71"/>
      <c r="K11" s="71"/>
      <c r="L11" s="70" t="s">
        <v>318</v>
      </c>
      <c r="M11" s="74">
        <v>1</v>
      </c>
      <c r="N11" s="75">
        <v>2393.80712890625</v>
      </c>
      <c r="O11" s="75">
        <v>3671.547119140625</v>
      </c>
      <c r="P11" s="76"/>
      <c r="Q11" s="77"/>
      <c r="R11" s="77"/>
      <c r="S11" s="96"/>
      <c r="T11" s="49">
        <v>0</v>
      </c>
      <c r="U11" s="49">
        <v>0</v>
      </c>
      <c r="V11" s="50">
        <v>0</v>
      </c>
      <c r="W11" s="50">
        <v>0</v>
      </c>
      <c r="X11" s="50">
        <v>0</v>
      </c>
      <c r="Y11" s="50">
        <v>0</v>
      </c>
      <c r="Z11" s="50">
        <v>0</v>
      </c>
      <c r="AA11" s="50">
        <v>0</v>
      </c>
      <c r="AB11" s="72">
        <v>11</v>
      </c>
      <c r="AC11" s="72"/>
      <c r="AD11" s="73"/>
      <c r="AE11" s="89" t="s">
        <v>318</v>
      </c>
      <c r="AF11" s="89" t="s">
        <v>409</v>
      </c>
      <c r="AG11" s="89" t="s">
        <v>484</v>
      </c>
      <c r="AH11" s="89" t="s">
        <v>360</v>
      </c>
      <c r="AI11" s="89" t="s">
        <v>570</v>
      </c>
      <c r="AJ11" s="89">
        <v>117</v>
      </c>
      <c r="AK11" s="89">
        <v>0</v>
      </c>
      <c r="AL11" s="89">
        <v>2</v>
      </c>
      <c r="AM11" s="89">
        <v>0</v>
      </c>
      <c r="AN11" s="89" t="s">
        <v>658</v>
      </c>
      <c r="AO11" s="105" t="str">
        <f>HYPERLINK("https://www.youtube.com/watch?v=7BzMWeHzl4c")</f>
        <v>https://www.youtube.com/watch?v=7BzMWeHzl4c</v>
      </c>
      <c r="AP11" s="89" t="str">
        <f>REPLACE(INDEX(GroupVertices[Group],MATCH(Vertices[[#This Row],[Vertex]],GroupVertices[Vertex],0)),1,1,"")</f>
        <v>1</v>
      </c>
      <c r="AQ11" s="49">
        <v>15</v>
      </c>
      <c r="AR11" s="50">
        <v>8.522727272727273</v>
      </c>
      <c r="AS11" s="49">
        <v>1</v>
      </c>
      <c r="AT11" s="50">
        <v>0.5681818181818182</v>
      </c>
      <c r="AU11" s="49">
        <v>0</v>
      </c>
      <c r="AV11" s="50">
        <v>0</v>
      </c>
      <c r="AW11" s="49">
        <v>160</v>
      </c>
      <c r="AX11" s="50">
        <v>90.9090909090909</v>
      </c>
      <c r="AY11" s="49">
        <v>176</v>
      </c>
      <c r="AZ11" s="2"/>
      <c r="BA11" s="3"/>
      <c r="BB11" s="3"/>
      <c r="BC11" s="3"/>
      <c r="BD11" s="3"/>
    </row>
    <row r="12" spans="1:56" ht="29" customHeight="1">
      <c r="A12" s="65" t="s">
        <v>213</v>
      </c>
      <c r="C12" s="66"/>
      <c r="D12" s="66"/>
      <c r="E12" s="67">
        <v>250</v>
      </c>
      <c r="F12" s="69"/>
      <c r="G12" s="103" t="str">
        <f>HYPERLINK("https://i.ytimg.com/vi/7xMfD27tNUs/default.jpg")</f>
        <v>https://i.ytimg.com/vi/7xMfD27tNUs/default.jpg</v>
      </c>
      <c r="H12" s="66" t="s">
        <v>51</v>
      </c>
      <c r="I12" s="70" t="s">
        <v>319</v>
      </c>
      <c r="J12" s="71"/>
      <c r="K12" s="71"/>
      <c r="L12" s="70" t="s">
        <v>319</v>
      </c>
      <c r="M12" s="74">
        <v>1</v>
      </c>
      <c r="N12" s="75">
        <v>1112.4013671875</v>
      </c>
      <c r="O12" s="75">
        <v>3671.547119140625</v>
      </c>
      <c r="P12" s="76"/>
      <c r="Q12" s="77"/>
      <c r="R12" s="77"/>
      <c r="S12" s="96"/>
      <c r="T12" s="49">
        <v>0</v>
      </c>
      <c r="U12" s="49">
        <v>0</v>
      </c>
      <c r="V12" s="50">
        <v>0</v>
      </c>
      <c r="W12" s="50">
        <v>0</v>
      </c>
      <c r="X12" s="50">
        <v>0</v>
      </c>
      <c r="Y12" s="50">
        <v>0</v>
      </c>
      <c r="Z12" s="50">
        <v>0</v>
      </c>
      <c r="AA12" s="50">
        <v>0</v>
      </c>
      <c r="AB12" s="72">
        <v>12</v>
      </c>
      <c r="AC12" s="72"/>
      <c r="AD12" s="73"/>
      <c r="AE12" s="89" t="s">
        <v>319</v>
      </c>
      <c r="AF12" s="89" t="s">
        <v>410</v>
      </c>
      <c r="AG12" s="89" t="s">
        <v>485</v>
      </c>
      <c r="AH12" s="89" t="s">
        <v>360</v>
      </c>
      <c r="AI12" s="89" t="s">
        <v>571</v>
      </c>
      <c r="AJ12" s="89">
        <v>3886</v>
      </c>
      <c r="AK12" s="89">
        <v>2</v>
      </c>
      <c r="AL12" s="89">
        <v>25</v>
      </c>
      <c r="AM12" s="89">
        <v>0</v>
      </c>
      <c r="AN12" s="89" t="s">
        <v>658</v>
      </c>
      <c r="AO12" s="105" t="str">
        <f>HYPERLINK("https://www.youtube.com/watch?v=7xMfD27tNUs")</f>
        <v>https://www.youtube.com/watch?v=7xMfD27tNUs</v>
      </c>
      <c r="AP12" s="89" t="str">
        <f>REPLACE(INDEX(GroupVertices[Group],MATCH(Vertices[[#This Row],[Vertex]],GroupVertices[Vertex],0)),1,1,"")</f>
        <v>1</v>
      </c>
      <c r="AQ12" s="49">
        <v>14</v>
      </c>
      <c r="AR12" s="50">
        <v>9.210526315789474</v>
      </c>
      <c r="AS12" s="49">
        <v>3</v>
      </c>
      <c r="AT12" s="50">
        <v>1.9736842105263157</v>
      </c>
      <c r="AU12" s="49">
        <v>0</v>
      </c>
      <c r="AV12" s="50">
        <v>0</v>
      </c>
      <c r="AW12" s="49">
        <v>135</v>
      </c>
      <c r="AX12" s="50">
        <v>88.8157894736842</v>
      </c>
      <c r="AY12" s="49">
        <v>152</v>
      </c>
      <c r="AZ12" s="2"/>
      <c r="BA12" s="3"/>
      <c r="BB12" s="3"/>
      <c r="BC12" s="3"/>
      <c r="BD12" s="3"/>
    </row>
    <row r="13" spans="1:56" ht="29" customHeight="1">
      <c r="A13" s="65" t="s">
        <v>214</v>
      </c>
      <c r="C13" s="66"/>
      <c r="D13" s="66"/>
      <c r="E13" s="67">
        <v>250</v>
      </c>
      <c r="F13" s="69"/>
      <c r="G13" s="103" t="str">
        <f>HYPERLINK("https://i.ytimg.com/vi/NtoumsAuD3Y/default.jpg")</f>
        <v>https://i.ytimg.com/vi/NtoumsAuD3Y/default.jpg</v>
      </c>
      <c r="H13" s="66" t="s">
        <v>51</v>
      </c>
      <c r="I13" s="70" t="s">
        <v>320</v>
      </c>
      <c r="J13" s="71"/>
      <c r="K13" s="71"/>
      <c r="L13" s="70" t="s">
        <v>320</v>
      </c>
      <c r="M13" s="74">
        <v>1</v>
      </c>
      <c r="N13" s="75">
        <v>8800.8359375</v>
      </c>
      <c r="O13" s="75">
        <v>4999.5</v>
      </c>
      <c r="P13" s="76"/>
      <c r="Q13" s="77"/>
      <c r="R13" s="77"/>
      <c r="S13" s="96"/>
      <c r="T13" s="49">
        <v>0</v>
      </c>
      <c r="U13" s="49">
        <v>0</v>
      </c>
      <c r="V13" s="50">
        <v>0</v>
      </c>
      <c r="W13" s="50">
        <v>0</v>
      </c>
      <c r="X13" s="50">
        <v>0</v>
      </c>
      <c r="Y13" s="50">
        <v>0</v>
      </c>
      <c r="Z13" s="50">
        <v>0</v>
      </c>
      <c r="AA13" s="50">
        <v>0</v>
      </c>
      <c r="AB13" s="72">
        <v>13</v>
      </c>
      <c r="AC13" s="72"/>
      <c r="AD13" s="73"/>
      <c r="AE13" s="89" t="s">
        <v>320</v>
      </c>
      <c r="AF13" s="89" t="s">
        <v>411</v>
      </c>
      <c r="AG13" s="89" t="s">
        <v>484</v>
      </c>
      <c r="AH13" s="89" t="s">
        <v>360</v>
      </c>
      <c r="AI13" s="89" t="s">
        <v>572</v>
      </c>
      <c r="AJ13" s="89">
        <v>114</v>
      </c>
      <c r="AK13" s="89">
        <v>0</v>
      </c>
      <c r="AL13" s="89">
        <v>5</v>
      </c>
      <c r="AM13" s="89">
        <v>0</v>
      </c>
      <c r="AN13" s="89" t="s">
        <v>658</v>
      </c>
      <c r="AO13" s="105" t="str">
        <f>HYPERLINK("https://www.youtube.com/watch?v=NtoumsAuD3Y")</f>
        <v>https://www.youtube.com/watch?v=NtoumsAuD3Y</v>
      </c>
      <c r="AP13" s="89" t="str">
        <f>REPLACE(INDEX(GroupVertices[Group],MATCH(Vertices[[#This Row],[Vertex]],GroupVertices[Vertex],0)),1,1,"")</f>
        <v>1</v>
      </c>
      <c r="AQ13" s="49">
        <v>15</v>
      </c>
      <c r="AR13" s="50">
        <v>9.615384615384615</v>
      </c>
      <c r="AS13" s="49">
        <v>1</v>
      </c>
      <c r="AT13" s="50">
        <v>0.6410256410256411</v>
      </c>
      <c r="AU13" s="49">
        <v>0</v>
      </c>
      <c r="AV13" s="50">
        <v>0</v>
      </c>
      <c r="AW13" s="49">
        <v>140</v>
      </c>
      <c r="AX13" s="50">
        <v>89.74358974358974</v>
      </c>
      <c r="AY13" s="49">
        <v>156</v>
      </c>
      <c r="AZ13" s="2"/>
      <c r="BA13" s="3"/>
      <c r="BB13" s="3"/>
      <c r="BC13" s="3"/>
      <c r="BD13" s="3"/>
    </row>
    <row r="14" spans="1:56" ht="29" customHeight="1">
      <c r="A14" s="65" t="s">
        <v>215</v>
      </c>
      <c r="C14" s="66"/>
      <c r="D14" s="66"/>
      <c r="E14" s="67">
        <v>250</v>
      </c>
      <c r="F14" s="69"/>
      <c r="G14" s="103" t="str">
        <f>HYPERLINK("https://i.ytimg.com/vi/8-KBY5Ro5EU/default.jpg")</f>
        <v>https://i.ytimg.com/vi/8-KBY5Ro5EU/default.jpg</v>
      </c>
      <c r="H14" s="66" t="s">
        <v>51</v>
      </c>
      <c r="I14" s="70" t="s">
        <v>321</v>
      </c>
      <c r="J14" s="71"/>
      <c r="K14" s="71"/>
      <c r="L14" s="70" t="s">
        <v>321</v>
      </c>
      <c r="M14" s="74">
        <v>1</v>
      </c>
      <c r="N14" s="75">
        <v>471.69854736328125</v>
      </c>
      <c r="O14" s="75">
        <v>3671.547119140625</v>
      </c>
      <c r="P14" s="76"/>
      <c r="Q14" s="77"/>
      <c r="R14" s="77"/>
      <c r="S14" s="96"/>
      <c r="T14" s="49">
        <v>0</v>
      </c>
      <c r="U14" s="49">
        <v>0</v>
      </c>
      <c r="V14" s="50">
        <v>0</v>
      </c>
      <c r="W14" s="50">
        <v>0</v>
      </c>
      <c r="X14" s="50">
        <v>0</v>
      </c>
      <c r="Y14" s="50">
        <v>0</v>
      </c>
      <c r="Z14" s="50">
        <v>0</v>
      </c>
      <c r="AA14" s="50">
        <v>0</v>
      </c>
      <c r="AB14" s="72">
        <v>14</v>
      </c>
      <c r="AC14" s="72"/>
      <c r="AD14" s="73"/>
      <c r="AE14" s="89" t="s">
        <v>321</v>
      </c>
      <c r="AF14" s="89" t="s">
        <v>412</v>
      </c>
      <c r="AG14" s="89" t="s">
        <v>486</v>
      </c>
      <c r="AH14" s="89" t="s">
        <v>360</v>
      </c>
      <c r="AI14" s="89" t="s">
        <v>573</v>
      </c>
      <c r="AJ14" s="89">
        <v>207</v>
      </c>
      <c r="AK14" s="89">
        <v>0</v>
      </c>
      <c r="AL14" s="89">
        <v>2</v>
      </c>
      <c r="AM14" s="89">
        <v>0</v>
      </c>
      <c r="AN14" s="89" t="s">
        <v>658</v>
      </c>
      <c r="AO14" s="105" t="str">
        <f>HYPERLINK("https://www.youtube.com/watch?v=8-KBY5Ro5EU")</f>
        <v>https://www.youtube.com/watch?v=8-KBY5Ro5EU</v>
      </c>
      <c r="AP14" s="89" t="str">
        <f>REPLACE(INDEX(GroupVertices[Group],MATCH(Vertices[[#This Row],[Vertex]],GroupVertices[Vertex],0)),1,1,"")</f>
        <v>1</v>
      </c>
      <c r="AQ14" s="49">
        <v>15</v>
      </c>
      <c r="AR14" s="50">
        <v>8.571428571428571</v>
      </c>
      <c r="AS14" s="49">
        <v>3</v>
      </c>
      <c r="AT14" s="50">
        <v>1.7142857142857142</v>
      </c>
      <c r="AU14" s="49">
        <v>0</v>
      </c>
      <c r="AV14" s="50">
        <v>0</v>
      </c>
      <c r="AW14" s="49">
        <v>157</v>
      </c>
      <c r="AX14" s="50">
        <v>89.71428571428571</v>
      </c>
      <c r="AY14" s="49">
        <v>175</v>
      </c>
      <c r="AZ14" s="2"/>
      <c r="BA14" s="3"/>
      <c r="BB14" s="3"/>
      <c r="BC14" s="3"/>
      <c r="BD14" s="3"/>
    </row>
    <row r="15" spans="1:56" ht="29" customHeight="1">
      <c r="A15" s="65" t="s">
        <v>216</v>
      </c>
      <c r="C15" s="66"/>
      <c r="D15" s="66"/>
      <c r="E15" s="67">
        <v>250</v>
      </c>
      <c r="F15" s="69"/>
      <c r="G15" s="103" t="str">
        <f>HYPERLINK("https://i.ytimg.com/vi/xJ_eYrcCEDc/default.jpg")</f>
        <v>https://i.ytimg.com/vi/xJ_eYrcCEDc/default.jpg</v>
      </c>
      <c r="H15" s="66" t="s">
        <v>51</v>
      </c>
      <c r="I15" s="70" t="s">
        <v>322</v>
      </c>
      <c r="J15" s="71"/>
      <c r="K15" s="71"/>
      <c r="L15" s="70" t="s">
        <v>322</v>
      </c>
      <c r="M15" s="74">
        <v>1</v>
      </c>
      <c r="N15" s="75">
        <v>3034.509765625</v>
      </c>
      <c r="O15" s="75">
        <v>3671.547119140625</v>
      </c>
      <c r="P15" s="76"/>
      <c r="Q15" s="77"/>
      <c r="R15" s="77"/>
      <c r="S15" s="96"/>
      <c r="T15" s="49">
        <v>0</v>
      </c>
      <c r="U15" s="49">
        <v>0</v>
      </c>
      <c r="V15" s="50">
        <v>0</v>
      </c>
      <c r="W15" s="50">
        <v>0</v>
      </c>
      <c r="X15" s="50">
        <v>0</v>
      </c>
      <c r="Y15" s="50">
        <v>0</v>
      </c>
      <c r="Z15" s="50">
        <v>0</v>
      </c>
      <c r="AA15" s="50">
        <v>0</v>
      </c>
      <c r="AB15" s="72">
        <v>15</v>
      </c>
      <c r="AC15" s="72"/>
      <c r="AD15" s="73"/>
      <c r="AE15" s="89" t="s">
        <v>322</v>
      </c>
      <c r="AF15" s="89" t="s">
        <v>413</v>
      </c>
      <c r="AG15" s="89" t="s">
        <v>487</v>
      </c>
      <c r="AH15" s="89" t="s">
        <v>360</v>
      </c>
      <c r="AI15" s="89" t="s">
        <v>574</v>
      </c>
      <c r="AJ15" s="89">
        <v>62</v>
      </c>
      <c r="AK15" s="89">
        <v>0</v>
      </c>
      <c r="AL15" s="89">
        <v>1</v>
      </c>
      <c r="AM15" s="89">
        <v>0</v>
      </c>
      <c r="AN15" s="89" t="s">
        <v>658</v>
      </c>
      <c r="AO15" s="105" t="str">
        <f>HYPERLINK("https://www.youtube.com/watch?v=xJ_eYrcCEDc")</f>
        <v>https://www.youtube.com/watch?v=xJ_eYrcCEDc</v>
      </c>
      <c r="AP15" s="89" t="str">
        <f>REPLACE(INDEX(GroupVertices[Group],MATCH(Vertices[[#This Row],[Vertex]],GroupVertices[Vertex],0)),1,1,"")</f>
        <v>1</v>
      </c>
      <c r="AQ15" s="49">
        <v>13</v>
      </c>
      <c r="AR15" s="50">
        <v>8.783783783783784</v>
      </c>
      <c r="AS15" s="49">
        <v>3</v>
      </c>
      <c r="AT15" s="50">
        <v>2.027027027027027</v>
      </c>
      <c r="AU15" s="49">
        <v>0</v>
      </c>
      <c r="AV15" s="50">
        <v>0</v>
      </c>
      <c r="AW15" s="49">
        <v>132</v>
      </c>
      <c r="AX15" s="50">
        <v>89.1891891891892</v>
      </c>
      <c r="AY15" s="49">
        <v>148</v>
      </c>
      <c r="AZ15" s="2"/>
      <c r="BA15" s="3"/>
      <c r="BB15" s="3"/>
      <c r="BC15" s="3"/>
      <c r="BD15" s="3"/>
    </row>
    <row r="16" spans="1:56" ht="29" customHeight="1">
      <c r="A16" s="65" t="s">
        <v>217</v>
      </c>
      <c r="C16" s="66"/>
      <c r="D16" s="66"/>
      <c r="E16" s="67">
        <v>250</v>
      </c>
      <c r="F16" s="69"/>
      <c r="G16" s="103" t="str">
        <f>HYPERLINK("https://i.ytimg.com/vi/syOiljRkPfY/default.jpg")</f>
        <v>https://i.ytimg.com/vi/syOiljRkPfY/default.jpg</v>
      </c>
      <c r="H16" s="66" t="s">
        <v>51</v>
      </c>
      <c r="I16" s="70" t="s">
        <v>323</v>
      </c>
      <c r="J16" s="71"/>
      <c r="K16" s="71"/>
      <c r="L16" s="70" t="s">
        <v>323</v>
      </c>
      <c r="M16" s="74">
        <v>1</v>
      </c>
      <c r="N16" s="75">
        <v>5597.32080078125</v>
      </c>
      <c r="O16" s="75">
        <v>3671.547119140625</v>
      </c>
      <c r="P16" s="76"/>
      <c r="Q16" s="77"/>
      <c r="R16" s="77"/>
      <c r="S16" s="96"/>
      <c r="T16" s="49">
        <v>0</v>
      </c>
      <c r="U16" s="49">
        <v>0</v>
      </c>
      <c r="V16" s="50">
        <v>0</v>
      </c>
      <c r="W16" s="50">
        <v>0</v>
      </c>
      <c r="X16" s="50">
        <v>0</v>
      </c>
      <c r="Y16" s="50">
        <v>0</v>
      </c>
      <c r="Z16" s="50">
        <v>0</v>
      </c>
      <c r="AA16" s="50">
        <v>0</v>
      </c>
      <c r="AB16" s="72">
        <v>16</v>
      </c>
      <c r="AC16" s="72"/>
      <c r="AD16" s="73"/>
      <c r="AE16" s="89" t="s">
        <v>323</v>
      </c>
      <c r="AF16" s="89" t="s">
        <v>414</v>
      </c>
      <c r="AG16" s="89" t="s">
        <v>487</v>
      </c>
      <c r="AH16" s="89" t="s">
        <v>360</v>
      </c>
      <c r="AI16" s="89" t="s">
        <v>575</v>
      </c>
      <c r="AJ16" s="89">
        <v>81</v>
      </c>
      <c r="AK16" s="89">
        <v>0</v>
      </c>
      <c r="AL16" s="89">
        <v>0</v>
      </c>
      <c r="AM16" s="89">
        <v>0</v>
      </c>
      <c r="AN16" s="89" t="s">
        <v>658</v>
      </c>
      <c r="AO16" s="105" t="str">
        <f>HYPERLINK("https://www.youtube.com/watch?v=syOiljRkPfY")</f>
        <v>https://www.youtube.com/watch?v=syOiljRkPfY</v>
      </c>
      <c r="AP16" s="89" t="str">
        <f>REPLACE(INDEX(GroupVertices[Group],MATCH(Vertices[[#This Row],[Vertex]],GroupVertices[Vertex],0)),1,1,"")</f>
        <v>1</v>
      </c>
      <c r="AQ16" s="49">
        <v>12</v>
      </c>
      <c r="AR16" s="50">
        <v>8.51063829787234</v>
      </c>
      <c r="AS16" s="49">
        <v>1</v>
      </c>
      <c r="AT16" s="50">
        <v>0.7092198581560284</v>
      </c>
      <c r="AU16" s="49">
        <v>0</v>
      </c>
      <c r="AV16" s="50">
        <v>0</v>
      </c>
      <c r="AW16" s="49">
        <v>128</v>
      </c>
      <c r="AX16" s="50">
        <v>90.78014184397163</v>
      </c>
      <c r="AY16" s="49">
        <v>141</v>
      </c>
      <c r="AZ16" s="2"/>
      <c r="BA16" s="3"/>
      <c r="BB16" s="3"/>
      <c r="BC16" s="3"/>
      <c r="BD16" s="3"/>
    </row>
    <row r="17" spans="1:56" ht="29" customHeight="1">
      <c r="A17" s="65" t="s">
        <v>218</v>
      </c>
      <c r="C17" s="66"/>
      <c r="D17" s="66"/>
      <c r="E17" s="67">
        <v>250</v>
      </c>
      <c r="F17" s="69"/>
      <c r="G17" s="103" t="str">
        <f>HYPERLINK("https://i.ytimg.com/vi/yLGzcyeKMX8/default.jpg")</f>
        <v>https://i.ytimg.com/vi/yLGzcyeKMX8/default.jpg</v>
      </c>
      <c r="H17" s="66" t="s">
        <v>51</v>
      </c>
      <c r="I17" s="70" t="s">
        <v>324</v>
      </c>
      <c r="J17" s="71"/>
      <c r="K17" s="71"/>
      <c r="L17" s="70" t="s">
        <v>324</v>
      </c>
      <c r="M17" s="74">
        <v>1</v>
      </c>
      <c r="N17" s="75">
        <v>6238.0244140625</v>
      </c>
      <c r="O17" s="75">
        <v>3671.547119140625</v>
      </c>
      <c r="P17" s="76"/>
      <c r="Q17" s="77"/>
      <c r="R17" s="77"/>
      <c r="S17" s="96"/>
      <c r="T17" s="49">
        <v>0</v>
      </c>
      <c r="U17" s="49">
        <v>0</v>
      </c>
      <c r="V17" s="50">
        <v>0</v>
      </c>
      <c r="W17" s="50">
        <v>0</v>
      </c>
      <c r="X17" s="50">
        <v>0</v>
      </c>
      <c r="Y17" s="50">
        <v>0</v>
      </c>
      <c r="Z17" s="50">
        <v>0</v>
      </c>
      <c r="AA17" s="50">
        <v>0</v>
      </c>
      <c r="AB17" s="72">
        <v>17</v>
      </c>
      <c r="AC17" s="72"/>
      <c r="AD17" s="73"/>
      <c r="AE17" s="89" t="s">
        <v>324</v>
      </c>
      <c r="AF17" s="89"/>
      <c r="AG17" s="89" t="s">
        <v>488</v>
      </c>
      <c r="AH17" s="89" t="s">
        <v>532</v>
      </c>
      <c r="AI17" s="89" t="s">
        <v>576</v>
      </c>
      <c r="AJ17" s="89">
        <v>37</v>
      </c>
      <c r="AK17" s="89">
        <v>0</v>
      </c>
      <c r="AL17" s="89">
        <v>0</v>
      </c>
      <c r="AM17" s="89">
        <v>0</v>
      </c>
      <c r="AN17" s="89" t="s">
        <v>658</v>
      </c>
      <c r="AO17" s="105" t="str">
        <f>HYPERLINK("https://www.youtube.com/watch?v=yLGzcyeKMX8")</f>
        <v>https://www.youtube.com/watch?v=yLGzcyeKMX8</v>
      </c>
      <c r="AP17" s="89" t="str">
        <f>REPLACE(INDEX(GroupVertices[Group],MATCH(Vertices[[#This Row],[Vertex]],GroupVertices[Vertex],0)),1,1,"")</f>
        <v>1</v>
      </c>
      <c r="AQ17" s="49"/>
      <c r="AR17" s="50"/>
      <c r="AS17" s="49"/>
      <c r="AT17" s="50"/>
      <c r="AU17" s="49"/>
      <c r="AV17" s="50"/>
      <c r="AW17" s="49"/>
      <c r="AX17" s="50"/>
      <c r="AY17" s="49"/>
      <c r="AZ17" s="2"/>
      <c r="BA17" s="3"/>
      <c r="BB17" s="3"/>
      <c r="BC17" s="3"/>
      <c r="BD17" s="3"/>
    </row>
    <row r="18" spans="1:56" ht="29" customHeight="1">
      <c r="A18" s="65" t="s">
        <v>219</v>
      </c>
      <c r="C18" s="66"/>
      <c r="D18" s="66"/>
      <c r="E18" s="67">
        <v>250</v>
      </c>
      <c r="F18" s="69"/>
      <c r="G18" s="103" t="str">
        <f>HYPERLINK("https://i.ytimg.com/vi/w1kbkQg01Oo/default.jpg")</f>
        <v>https://i.ytimg.com/vi/w1kbkQg01Oo/default.jpg</v>
      </c>
      <c r="H18" s="66" t="s">
        <v>51</v>
      </c>
      <c r="I18" s="70" t="s">
        <v>325</v>
      </c>
      <c r="J18" s="71"/>
      <c r="K18" s="71"/>
      <c r="L18" s="70" t="s">
        <v>325</v>
      </c>
      <c r="M18" s="74">
        <v>1</v>
      </c>
      <c r="N18" s="75">
        <v>4956.61865234375</v>
      </c>
      <c r="O18" s="75">
        <v>3671.547119140625</v>
      </c>
      <c r="P18" s="76"/>
      <c r="Q18" s="77"/>
      <c r="R18" s="77"/>
      <c r="S18" s="96"/>
      <c r="T18" s="49">
        <v>0</v>
      </c>
      <c r="U18" s="49">
        <v>0</v>
      </c>
      <c r="V18" s="50">
        <v>0</v>
      </c>
      <c r="W18" s="50">
        <v>0</v>
      </c>
      <c r="X18" s="50">
        <v>0</v>
      </c>
      <c r="Y18" s="50">
        <v>0</v>
      </c>
      <c r="Z18" s="50">
        <v>0</v>
      </c>
      <c r="AA18" s="50">
        <v>0</v>
      </c>
      <c r="AB18" s="72">
        <v>18</v>
      </c>
      <c r="AC18" s="72"/>
      <c r="AD18" s="73"/>
      <c r="AE18" s="89" t="s">
        <v>325</v>
      </c>
      <c r="AF18" s="89" t="s">
        <v>415</v>
      </c>
      <c r="AG18" s="89" t="s">
        <v>487</v>
      </c>
      <c r="AH18" s="89" t="s">
        <v>360</v>
      </c>
      <c r="AI18" s="89" t="s">
        <v>577</v>
      </c>
      <c r="AJ18" s="89">
        <v>171</v>
      </c>
      <c r="AK18" s="89">
        <v>0</v>
      </c>
      <c r="AL18" s="89">
        <v>8</v>
      </c>
      <c r="AM18" s="89">
        <v>0</v>
      </c>
      <c r="AN18" s="89" t="s">
        <v>658</v>
      </c>
      <c r="AO18" s="105" t="str">
        <f>HYPERLINK("https://www.youtube.com/watch?v=w1kbkQg01Oo")</f>
        <v>https://www.youtube.com/watch?v=w1kbkQg01Oo</v>
      </c>
      <c r="AP18" s="89" t="str">
        <f>REPLACE(INDEX(GroupVertices[Group],MATCH(Vertices[[#This Row],[Vertex]],GroupVertices[Vertex],0)),1,1,"")</f>
        <v>1</v>
      </c>
      <c r="AQ18" s="49">
        <v>14</v>
      </c>
      <c r="AR18" s="50">
        <v>9.859154929577464</v>
      </c>
      <c r="AS18" s="49">
        <v>1</v>
      </c>
      <c r="AT18" s="50">
        <v>0.704225352112676</v>
      </c>
      <c r="AU18" s="49">
        <v>0</v>
      </c>
      <c r="AV18" s="50">
        <v>0</v>
      </c>
      <c r="AW18" s="49">
        <v>127</v>
      </c>
      <c r="AX18" s="50">
        <v>89.43661971830986</v>
      </c>
      <c r="AY18" s="49">
        <v>142</v>
      </c>
      <c r="AZ18" s="2"/>
      <c r="BA18" s="3"/>
      <c r="BB18" s="3"/>
      <c r="BC18" s="3"/>
      <c r="BD18" s="3"/>
    </row>
    <row r="19" spans="1:56" ht="29" customHeight="1">
      <c r="A19" s="65" t="s">
        <v>220</v>
      </c>
      <c r="C19" s="66"/>
      <c r="D19" s="66"/>
      <c r="E19" s="67">
        <v>250</v>
      </c>
      <c r="F19" s="69"/>
      <c r="G19" s="103" t="str">
        <f>HYPERLINK("https://i.ytimg.com/vi/p5vZ6kJxzPg/default.jpg")</f>
        <v>https://i.ytimg.com/vi/p5vZ6kJxzPg/default.jpg</v>
      </c>
      <c r="H19" s="66" t="s">
        <v>51</v>
      </c>
      <c r="I19" s="70" t="s">
        <v>326</v>
      </c>
      <c r="J19" s="71"/>
      <c r="K19" s="71"/>
      <c r="L19" s="70" t="s">
        <v>326</v>
      </c>
      <c r="M19" s="74">
        <v>1</v>
      </c>
      <c r="N19" s="75">
        <v>3675.212646484375</v>
      </c>
      <c r="O19" s="75">
        <v>3671.547119140625</v>
      </c>
      <c r="P19" s="76"/>
      <c r="Q19" s="77"/>
      <c r="R19" s="77"/>
      <c r="S19" s="96"/>
      <c r="T19" s="49">
        <v>0</v>
      </c>
      <c r="U19" s="49">
        <v>0</v>
      </c>
      <c r="V19" s="50">
        <v>0</v>
      </c>
      <c r="W19" s="50">
        <v>0</v>
      </c>
      <c r="X19" s="50">
        <v>0</v>
      </c>
      <c r="Y19" s="50">
        <v>0</v>
      </c>
      <c r="Z19" s="50">
        <v>0</v>
      </c>
      <c r="AA19" s="50">
        <v>0</v>
      </c>
      <c r="AB19" s="72">
        <v>19</v>
      </c>
      <c r="AC19" s="72"/>
      <c r="AD19" s="73"/>
      <c r="AE19" s="89" t="s">
        <v>326</v>
      </c>
      <c r="AF19" s="89" t="s">
        <v>416</v>
      </c>
      <c r="AG19" s="89" t="s">
        <v>484</v>
      </c>
      <c r="AH19" s="89" t="s">
        <v>360</v>
      </c>
      <c r="AI19" s="89" t="s">
        <v>578</v>
      </c>
      <c r="AJ19" s="89">
        <v>200</v>
      </c>
      <c r="AK19" s="89">
        <v>2</v>
      </c>
      <c r="AL19" s="89">
        <v>10</v>
      </c>
      <c r="AM19" s="89">
        <v>0</v>
      </c>
      <c r="AN19" s="89" t="s">
        <v>658</v>
      </c>
      <c r="AO19" s="105" t="str">
        <f>HYPERLINK("https://www.youtube.com/watch?v=p5vZ6kJxzPg")</f>
        <v>https://www.youtube.com/watch?v=p5vZ6kJxzPg</v>
      </c>
      <c r="AP19" s="89" t="str">
        <f>REPLACE(INDEX(GroupVertices[Group],MATCH(Vertices[[#This Row],[Vertex]],GroupVertices[Vertex],0)),1,1,"")</f>
        <v>1</v>
      </c>
      <c r="AQ19" s="49">
        <v>15</v>
      </c>
      <c r="AR19" s="50">
        <v>8.287292817679559</v>
      </c>
      <c r="AS19" s="49">
        <v>3</v>
      </c>
      <c r="AT19" s="50">
        <v>1.6574585635359116</v>
      </c>
      <c r="AU19" s="49">
        <v>0</v>
      </c>
      <c r="AV19" s="50">
        <v>0</v>
      </c>
      <c r="AW19" s="49">
        <v>163</v>
      </c>
      <c r="AX19" s="50">
        <v>90.05524861878453</v>
      </c>
      <c r="AY19" s="49">
        <v>181</v>
      </c>
      <c r="AZ19" s="2"/>
      <c r="BA19" s="3"/>
      <c r="BB19" s="3"/>
      <c r="BC19" s="3"/>
      <c r="BD19" s="3"/>
    </row>
    <row r="20" spans="1:56" ht="29" customHeight="1">
      <c r="A20" s="65" t="s">
        <v>221</v>
      </c>
      <c r="C20" s="66"/>
      <c r="D20" s="66"/>
      <c r="E20" s="67">
        <v>250</v>
      </c>
      <c r="F20" s="69"/>
      <c r="G20" s="103" t="str">
        <f>HYPERLINK("https://i.ytimg.com/vi/4zSC0plJxeM/default.jpg")</f>
        <v>https://i.ytimg.com/vi/4zSC0plJxeM/default.jpg</v>
      </c>
      <c r="H20" s="66" t="s">
        <v>51</v>
      </c>
      <c r="I20" s="70" t="s">
        <v>327</v>
      </c>
      <c r="J20" s="71"/>
      <c r="K20" s="71"/>
      <c r="L20" s="70" t="s">
        <v>327</v>
      </c>
      <c r="M20" s="74">
        <v>1</v>
      </c>
      <c r="N20" s="75">
        <v>4315.9150390625</v>
      </c>
      <c r="O20" s="75">
        <v>3671.547119140625</v>
      </c>
      <c r="P20" s="76"/>
      <c r="Q20" s="77"/>
      <c r="R20" s="77"/>
      <c r="S20" s="96"/>
      <c r="T20" s="49">
        <v>0</v>
      </c>
      <c r="U20" s="49">
        <v>0</v>
      </c>
      <c r="V20" s="50">
        <v>0</v>
      </c>
      <c r="W20" s="50">
        <v>0</v>
      </c>
      <c r="X20" s="50">
        <v>0</v>
      </c>
      <c r="Y20" s="50">
        <v>0</v>
      </c>
      <c r="Z20" s="50">
        <v>0</v>
      </c>
      <c r="AA20" s="50">
        <v>0</v>
      </c>
      <c r="AB20" s="72">
        <v>20</v>
      </c>
      <c r="AC20" s="72"/>
      <c r="AD20" s="73"/>
      <c r="AE20" s="89" t="s">
        <v>327</v>
      </c>
      <c r="AF20" s="89"/>
      <c r="AG20" s="89"/>
      <c r="AH20" s="89" t="s">
        <v>533</v>
      </c>
      <c r="AI20" s="89" t="s">
        <v>579</v>
      </c>
      <c r="AJ20" s="89">
        <v>5</v>
      </c>
      <c r="AK20" s="89">
        <v>0</v>
      </c>
      <c r="AL20" s="89">
        <v>0</v>
      </c>
      <c r="AM20" s="89">
        <v>0</v>
      </c>
      <c r="AN20" s="89" t="s">
        <v>658</v>
      </c>
      <c r="AO20" s="105" t="str">
        <f>HYPERLINK("https://www.youtube.com/watch?v=4zSC0plJxeM")</f>
        <v>https://www.youtube.com/watch?v=4zSC0plJxeM</v>
      </c>
      <c r="AP20" s="89" t="str">
        <f>REPLACE(INDEX(GroupVertices[Group],MATCH(Vertices[[#This Row],[Vertex]],GroupVertices[Vertex],0)),1,1,"")</f>
        <v>1</v>
      </c>
      <c r="AQ20" s="49"/>
      <c r="AR20" s="50"/>
      <c r="AS20" s="49"/>
      <c r="AT20" s="50"/>
      <c r="AU20" s="49"/>
      <c r="AV20" s="50"/>
      <c r="AW20" s="49"/>
      <c r="AX20" s="50"/>
      <c r="AY20" s="49"/>
      <c r="AZ20" s="2"/>
      <c r="BA20" s="3"/>
      <c r="BB20" s="3"/>
      <c r="BC20" s="3"/>
      <c r="BD20" s="3"/>
    </row>
    <row r="21" spans="1:56" ht="29" customHeight="1">
      <c r="A21" s="65" t="s">
        <v>222</v>
      </c>
      <c r="C21" s="66"/>
      <c r="D21" s="66"/>
      <c r="E21" s="67">
        <v>250</v>
      </c>
      <c r="F21" s="69"/>
      <c r="G21" s="103" t="str">
        <f>HYPERLINK("https://i.ytimg.com/vi/Z7JdywH2QZ4/default.jpg")</f>
        <v>https://i.ytimg.com/vi/Z7JdywH2QZ4/default.jpg</v>
      </c>
      <c r="H21" s="66" t="s">
        <v>51</v>
      </c>
      <c r="I21" s="70" t="s">
        <v>328</v>
      </c>
      <c r="J21" s="71"/>
      <c r="K21" s="71"/>
      <c r="L21" s="70" t="s">
        <v>328</v>
      </c>
      <c r="M21" s="74">
        <v>1</v>
      </c>
      <c r="N21" s="75">
        <v>3675.212646484375</v>
      </c>
      <c r="O21" s="75">
        <v>4999.5</v>
      </c>
      <c r="P21" s="76"/>
      <c r="Q21" s="77"/>
      <c r="R21" s="77"/>
      <c r="S21" s="96"/>
      <c r="T21" s="49">
        <v>0</v>
      </c>
      <c r="U21" s="49">
        <v>0</v>
      </c>
      <c r="V21" s="50">
        <v>0</v>
      </c>
      <c r="W21" s="50">
        <v>0</v>
      </c>
      <c r="X21" s="50">
        <v>0</v>
      </c>
      <c r="Y21" s="50">
        <v>0</v>
      </c>
      <c r="Z21" s="50">
        <v>0</v>
      </c>
      <c r="AA21" s="50">
        <v>0</v>
      </c>
      <c r="AB21" s="72">
        <v>21</v>
      </c>
      <c r="AC21" s="72"/>
      <c r="AD21" s="73"/>
      <c r="AE21" s="89" t="s">
        <v>328</v>
      </c>
      <c r="AF21" s="89" t="s">
        <v>417</v>
      </c>
      <c r="AG21" s="89" t="s">
        <v>487</v>
      </c>
      <c r="AH21" s="89" t="s">
        <v>360</v>
      </c>
      <c r="AI21" s="89" t="s">
        <v>580</v>
      </c>
      <c r="AJ21" s="89">
        <v>561</v>
      </c>
      <c r="AK21" s="89">
        <v>0</v>
      </c>
      <c r="AL21" s="89">
        <v>4</v>
      </c>
      <c r="AM21" s="89">
        <v>0</v>
      </c>
      <c r="AN21" s="89" t="s">
        <v>658</v>
      </c>
      <c r="AO21" s="105" t="str">
        <f>HYPERLINK("https://www.youtube.com/watch?v=Z7JdywH2QZ4")</f>
        <v>https://www.youtube.com/watch?v=Z7JdywH2QZ4</v>
      </c>
      <c r="AP21" s="89" t="str">
        <f>REPLACE(INDEX(GroupVertices[Group],MATCH(Vertices[[#This Row],[Vertex]],GroupVertices[Vertex],0)),1,1,"")</f>
        <v>1</v>
      </c>
      <c r="AQ21" s="49">
        <v>14</v>
      </c>
      <c r="AR21" s="50">
        <v>7.142857142857143</v>
      </c>
      <c r="AS21" s="49">
        <v>3</v>
      </c>
      <c r="AT21" s="50">
        <v>1.530612244897959</v>
      </c>
      <c r="AU21" s="49">
        <v>0</v>
      </c>
      <c r="AV21" s="50">
        <v>0</v>
      </c>
      <c r="AW21" s="49">
        <v>179</v>
      </c>
      <c r="AX21" s="50">
        <v>91.3265306122449</v>
      </c>
      <c r="AY21" s="49">
        <v>196</v>
      </c>
      <c r="AZ21" s="2"/>
      <c r="BA21" s="3"/>
      <c r="BB21" s="3"/>
      <c r="BC21" s="3"/>
      <c r="BD21" s="3"/>
    </row>
    <row r="22" spans="1:56" ht="29" customHeight="1">
      <c r="A22" s="65" t="s">
        <v>223</v>
      </c>
      <c r="C22" s="66"/>
      <c r="D22" s="66"/>
      <c r="E22" s="67">
        <v>250</v>
      </c>
      <c r="F22" s="69"/>
      <c r="G22" s="103" t="str">
        <f>HYPERLINK("https://i.ytimg.com/vi/H_yxx-bDOio/default.jpg")</f>
        <v>https://i.ytimg.com/vi/H_yxx-bDOio/default.jpg</v>
      </c>
      <c r="H22" s="66" t="s">
        <v>51</v>
      </c>
      <c r="I22" s="70" t="s">
        <v>329</v>
      </c>
      <c r="J22" s="71"/>
      <c r="K22" s="71"/>
      <c r="L22" s="70" t="s">
        <v>329</v>
      </c>
      <c r="M22" s="74">
        <v>1</v>
      </c>
      <c r="N22" s="75">
        <v>4315.9150390625</v>
      </c>
      <c r="O22" s="75">
        <v>4999.5</v>
      </c>
      <c r="P22" s="76"/>
      <c r="Q22" s="77"/>
      <c r="R22" s="77"/>
      <c r="S22" s="96"/>
      <c r="T22" s="49">
        <v>0</v>
      </c>
      <c r="U22" s="49">
        <v>0</v>
      </c>
      <c r="V22" s="50">
        <v>0</v>
      </c>
      <c r="W22" s="50">
        <v>0</v>
      </c>
      <c r="X22" s="50">
        <v>0</v>
      </c>
      <c r="Y22" s="50">
        <v>0</v>
      </c>
      <c r="Z22" s="50">
        <v>0</v>
      </c>
      <c r="AA22" s="50">
        <v>0</v>
      </c>
      <c r="AB22" s="72">
        <v>22</v>
      </c>
      <c r="AC22" s="72"/>
      <c r="AD22" s="73"/>
      <c r="AE22" s="89" t="s">
        <v>329</v>
      </c>
      <c r="AF22" s="89" t="s">
        <v>418</v>
      </c>
      <c r="AG22" s="89" t="s">
        <v>489</v>
      </c>
      <c r="AH22" s="89" t="s">
        <v>360</v>
      </c>
      <c r="AI22" s="89" t="s">
        <v>581</v>
      </c>
      <c r="AJ22" s="89">
        <v>1689</v>
      </c>
      <c r="AK22" s="89">
        <v>0</v>
      </c>
      <c r="AL22" s="89">
        <v>14</v>
      </c>
      <c r="AM22" s="89">
        <v>0</v>
      </c>
      <c r="AN22" s="89" t="s">
        <v>658</v>
      </c>
      <c r="AO22" s="105" t="str">
        <f>HYPERLINK("https://www.youtube.com/watch?v=H_yxx-bDOio")</f>
        <v>https://www.youtube.com/watch?v=H_yxx-bDOio</v>
      </c>
      <c r="AP22" s="89" t="str">
        <f>REPLACE(INDEX(GroupVertices[Group],MATCH(Vertices[[#This Row],[Vertex]],GroupVertices[Vertex],0)),1,1,"")</f>
        <v>1</v>
      </c>
      <c r="AQ22" s="49">
        <v>12</v>
      </c>
      <c r="AR22" s="50">
        <v>11.428571428571429</v>
      </c>
      <c r="AS22" s="49">
        <v>1</v>
      </c>
      <c r="AT22" s="50">
        <v>0.9523809523809523</v>
      </c>
      <c r="AU22" s="49">
        <v>0</v>
      </c>
      <c r="AV22" s="50">
        <v>0</v>
      </c>
      <c r="AW22" s="49">
        <v>92</v>
      </c>
      <c r="AX22" s="50">
        <v>87.61904761904762</v>
      </c>
      <c r="AY22" s="49">
        <v>105</v>
      </c>
      <c r="AZ22" s="2"/>
      <c r="BA22" s="3"/>
      <c r="BB22" s="3"/>
      <c r="BC22" s="3"/>
      <c r="BD22" s="3"/>
    </row>
    <row r="23" spans="1:56" ht="29" customHeight="1">
      <c r="A23" s="65" t="s">
        <v>224</v>
      </c>
      <c r="C23" s="66"/>
      <c r="D23" s="66"/>
      <c r="E23" s="67">
        <v>250</v>
      </c>
      <c r="F23" s="69"/>
      <c r="G23" s="103" t="str">
        <f>HYPERLINK("https://i.ytimg.com/vi/gO_W6MfRJl8/default.jpg")</f>
        <v>https://i.ytimg.com/vi/gO_W6MfRJl8/default.jpg</v>
      </c>
      <c r="H23" s="66" t="s">
        <v>51</v>
      </c>
      <c r="I23" s="70" t="s">
        <v>330</v>
      </c>
      <c r="J23" s="71"/>
      <c r="K23" s="71"/>
      <c r="L23" s="70" t="s">
        <v>330</v>
      </c>
      <c r="M23" s="74">
        <v>1</v>
      </c>
      <c r="N23" s="75">
        <v>3034.509765625</v>
      </c>
      <c r="O23" s="75">
        <v>4999.5</v>
      </c>
      <c r="P23" s="76"/>
      <c r="Q23" s="77"/>
      <c r="R23" s="77"/>
      <c r="S23" s="96"/>
      <c r="T23" s="49">
        <v>0</v>
      </c>
      <c r="U23" s="49">
        <v>0</v>
      </c>
      <c r="V23" s="50">
        <v>0</v>
      </c>
      <c r="W23" s="50">
        <v>0</v>
      </c>
      <c r="X23" s="50">
        <v>0</v>
      </c>
      <c r="Y23" s="50">
        <v>0</v>
      </c>
      <c r="Z23" s="50">
        <v>0</v>
      </c>
      <c r="AA23" s="50">
        <v>0</v>
      </c>
      <c r="AB23" s="72">
        <v>23</v>
      </c>
      <c r="AC23" s="72"/>
      <c r="AD23" s="73"/>
      <c r="AE23" s="89" t="s">
        <v>330</v>
      </c>
      <c r="AF23" s="89" t="s">
        <v>419</v>
      </c>
      <c r="AG23" s="89" t="s">
        <v>490</v>
      </c>
      <c r="AH23" s="89" t="s">
        <v>534</v>
      </c>
      <c r="AI23" s="89" t="s">
        <v>582</v>
      </c>
      <c r="AJ23" s="89">
        <v>39</v>
      </c>
      <c r="AK23" s="89">
        <v>3</v>
      </c>
      <c r="AL23" s="89">
        <v>9</v>
      </c>
      <c r="AM23" s="89">
        <v>0</v>
      </c>
      <c r="AN23" s="89" t="s">
        <v>658</v>
      </c>
      <c r="AO23" s="105" t="str">
        <f>HYPERLINK("https://www.youtube.com/watch?v=gO_W6MfRJl8")</f>
        <v>https://www.youtube.com/watch?v=gO_W6MfRJl8</v>
      </c>
      <c r="AP23" s="89" t="str">
        <f>REPLACE(INDEX(GroupVertices[Group],MATCH(Vertices[[#This Row],[Vertex]],GroupVertices[Vertex],0)),1,1,"")</f>
        <v>1</v>
      </c>
      <c r="AQ23" s="49">
        <v>3</v>
      </c>
      <c r="AR23" s="50">
        <v>5.172413793103448</v>
      </c>
      <c r="AS23" s="49">
        <v>1</v>
      </c>
      <c r="AT23" s="50">
        <v>1.7241379310344827</v>
      </c>
      <c r="AU23" s="49">
        <v>0</v>
      </c>
      <c r="AV23" s="50">
        <v>0</v>
      </c>
      <c r="AW23" s="49">
        <v>54</v>
      </c>
      <c r="AX23" s="50">
        <v>93.10344827586206</v>
      </c>
      <c r="AY23" s="49">
        <v>58</v>
      </c>
      <c r="AZ23" s="2"/>
      <c r="BA23" s="3"/>
      <c r="BB23" s="3"/>
      <c r="BC23" s="3"/>
      <c r="BD23" s="3"/>
    </row>
    <row r="24" spans="1:56" ht="29" customHeight="1">
      <c r="A24" s="65" t="s">
        <v>225</v>
      </c>
      <c r="C24" s="66"/>
      <c r="D24" s="66"/>
      <c r="E24" s="67">
        <v>250</v>
      </c>
      <c r="F24" s="69"/>
      <c r="G24" s="103" t="str">
        <f>HYPERLINK("https://i.ytimg.com/vi/uyeMRfWWECY/default.jpg")</f>
        <v>https://i.ytimg.com/vi/uyeMRfWWECY/default.jpg</v>
      </c>
      <c r="H24" s="66" t="s">
        <v>51</v>
      </c>
      <c r="I24" s="70" t="s">
        <v>331</v>
      </c>
      <c r="J24" s="71"/>
      <c r="K24" s="71"/>
      <c r="L24" s="70" t="s">
        <v>331</v>
      </c>
      <c r="M24" s="74">
        <v>1</v>
      </c>
      <c r="N24" s="75">
        <v>1753.104248046875</v>
      </c>
      <c r="O24" s="75">
        <v>4999.5</v>
      </c>
      <c r="P24" s="76"/>
      <c r="Q24" s="77"/>
      <c r="R24" s="77"/>
      <c r="S24" s="96"/>
      <c r="T24" s="49">
        <v>0</v>
      </c>
      <c r="U24" s="49">
        <v>0</v>
      </c>
      <c r="V24" s="50">
        <v>0</v>
      </c>
      <c r="W24" s="50">
        <v>0</v>
      </c>
      <c r="X24" s="50">
        <v>0</v>
      </c>
      <c r="Y24" s="50">
        <v>0</v>
      </c>
      <c r="Z24" s="50">
        <v>0</v>
      </c>
      <c r="AA24" s="50">
        <v>0</v>
      </c>
      <c r="AB24" s="72">
        <v>24</v>
      </c>
      <c r="AC24" s="72"/>
      <c r="AD24" s="73"/>
      <c r="AE24" s="89" t="s">
        <v>331</v>
      </c>
      <c r="AF24" s="89" t="s">
        <v>420</v>
      </c>
      <c r="AG24" s="89" t="s">
        <v>487</v>
      </c>
      <c r="AH24" s="89" t="s">
        <v>360</v>
      </c>
      <c r="AI24" s="89" t="s">
        <v>583</v>
      </c>
      <c r="AJ24" s="89">
        <v>63</v>
      </c>
      <c r="AK24" s="89">
        <v>0</v>
      </c>
      <c r="AL24" s="89">
        <v>5</v>
      </c>
      <c r="AM24" s="89">
        <v>0</v>
      </c>
      <c r="AN24" s="89" t="s">
        <v>658</v>
      </c>
      <c r="AO24" s="105" t="str">
        <f>HYPERLINK("https://www.youtube.com/watch?v=uyeMRfWWECY")</f>
        <v>https://www.youtube.com/watch?v=uyeMRfWWECY</v>
      </c>
      <c r="AP24" s="89" t="str">
        <f>REPLACE(INDEX(GroupVertices[Group],MATCH(Vertices[[#This Row],[Vertex]],GroupVertices[Vertex],0)),1,1,"")</f>
        <v>1</v>
      </c>
      <c r="AQ24" s="49">
        <v>14</v>
      </c>
      <c r="AR24" s="50">
        <v>7.6923076923076925</v>
      </c>
      <c r="AS24" s="49">
        <v>1</v>
      </c>
      <c r="AT24" s="50">
        <v>0.5494505494505495</v>
      </c>
      <c r="AU24" s="49">
        <v>0</v>
      </c>
      <c r="AV24" s="50">
        <v>0</v>
      </c>
      <c r="AW24" s="49">
        <v>167</v>
      </c>
      <c r="AX24" s="50">
        <v>91.75824175824175</v>
      </c>
      <c r="AY24" s="49">
        <v>182</v>
      </c>
      <c r="AZ24" s="2"/>
      <c r="BA24" s="3"/>
      <c r="BB24" s="3"/>
      <c r="BC24" s="3"/>
      <c r="BD24" s="3"/>
    </row>
    <row r="25" spans="1:56" ht="29" customHeight="1">
      <c r="A25" s="65" t="s">
        <v>226</v>
      </c>
      <c r="C25" s="66"/>
      <c r="D25" s="66"/>
      <c r="E25" s="67">
        <v>250</v>
      </c>
      <c r="F25" s="69"/>
      <c r="G25" s="103" t="str">
        <f>HYPERLINK("https://i.ytimg.com/vi/nZ2bslkAKCE/default.jpg")</f>
        <v>https://i.ytimg.com/vi/nZ2bslkAKCE/default.jpg</v>
      </c>
      <c r="H25" s="66" t="s">
        <v>51</v>
      </c>
      <c r="I25" s="70" t="s">
        <v>332</v>
      </c>
      <c r="J25" s="71"/>
      <c r="K25" s="71"/>
      <c r="L25" s="70" t="s">
        <v>332</v>
      </c>
      <c r="M25" s="74">
        <v>1</v>
      </c>
      <c r="N25" s="75">
        <v>2393.80712890625</v>
      </c>
      <c r="O25" s="75">
        <v>4999.5</v>
      </c>
      <c r="P25" s="76"/>
      <c r="Q25" s="77"/>
      <c r="R25" s="77"/>
      <c r="S25" s="96"/>
      <c r="T25" s="49">
        <v>0</v>
      </c>
      <c r="U25" s="49">
        <v>0</v>
      </c>
      <c r="V25" s="50">
        <v>0</v>
      </c>
      <c r="W25" s="50">
        <v>0</v>
      </c>
      <c r="X25" s="50">
        <v>0</v>
      </c>
      <c r="Y25" s="50">
        <v>0</v>
      </c>
      <c r="Z25" s="50">
        <v>0</v>
      </c>
      <c r="AA25" s="50">
        <v>0</v>
      </c>
      <c r="AB25" s="72">
        <v>25</v>
      </c>
      <c r="AC25" s="72"/>
      <c r="AD25" s="73"/>
      <c r="AE25" s="89" t="s">
        <v>332</v>
      </c>
      <c r="AF25" s="89" t="s">
        <v>421</v>
      </c>
      <c r="AG25" s="89" t="s">
        <v>487</v>
      </c>
      <c r="AH25" s="89" t="s">
        <v>360</v>
      </c>
      <c r="AI25" s="89" t="s">
        <v>584</v>
      </c>
      <c r="AJ25" s="89">
        <v>201</v>
      </c>
      <c r="AK25" s="89">
        <v>0</v>
      </c>
      <c r="AL25" s="89">
        <v>6</v>
      </c>
      <c r="AM25" s="89">
        <v>0</v>
      </c>
      <c r="AN25" s="89" t="s">
        <v>658</v>
      </c>
      <c r="AO25" s="105" t="str">
        <f>HYPERLINK("https://www.youtube.com/watch?v=nZ2bslkAKCE")</f>
        <v>https://www.youtube.com/watch?v=nZ2bslkAKCE</v>
      </c>
      <c r="AP25" s="89" t="str">
        <f>REPLACE(INDEX(GroupVertices[Group],MATCH(Vertices[[#This Row],[Vertex]],GroupVertices[Vertex],0)),1,1,"")</f>
        <v>1</v>
      </c>
      <c r="AQ25" s="49">
        <v>12</v>
      </c>
      <c r="AR25" s="50">
        <v>8.219178082191782</v>
      </c>
      <c r="AS25" s="49">
        <v>1</v>
      </c>
      <c r="AT25" s="50">
        <v>0.684931506849315</v>
      </c>
      <c r="AU25" s="49">
        <v>0</v>
      </c>
      <c r="AV25" s="50">
        <v>0</v>
      </c>
      <c r="AW25" s="49">
        <v>133</v>
      </c>
      <c r="AX25" s="50">
        <v>91.0958904109589</v>
      </c>
      <c r="AY25" s="49">
        <v>146</v>
      </c>
      <c r="AZ25" s="2"/>
      <c r="BA25" s="3"/>
      <c r="BB25" s="3"/>
      <c r="BC25" s="3"/>
      <c r="BD25" s="3"/>
    </row>
    <row r="26" spans="1:56" ht="29" customHeight="1">
      <c r="A26" s="65" t="s">
        <v>227</v>
      </c>
      <c r="C26" s="66"/>
      <c r="D26" s="66"/>
      <c r="E26" s="67">
        <v>250</v>
      </c>
      <c r="F26" s="69"/>
      <c r="G26" s="103" t="str">
        <f>HYPERLINK("https://i.ytimg.com/vi/tnPjN8e-p_A/default.jpg")</f>
        <v>https://i.ytimg.com/vi/tnPjN8e-p_A/default.jpg</v>
      </c>
      <c r="H26" s="66" t="s">
        <v>51</v>
      </c>
      <c r="I26" s="70" t="s">
        <v>333</v>
      </c>
      <c r="J26" s="71"/>
      <c r="K26" s="71"/>
      <c r="L26" s="70" t="s">
        <v>333</v>
      </c>
      <c r="M26" s="74">
        <v>1</v>
      </c>
      <c r="N26" s="75">
        <v>4956.61865234375</v>
      </c>
      <c r="O26" s="75">
        <v>4999.5</v>
      </c>
      <c r="P26" s="76"/>
      <c r="Q26" s="77"/>
      <c r="R26" s="77"/>
      <c r="S26" s="96"/>
      <c r="T26" s="49">
        <v>0</v>
      </c>
      <c r="U26" s="49">
        <v>0</v>
      </c>
      <c r="V26" s="50">
        <v>0</v>
      </c>
      <c r="W26" s="50">
        <v>0</v>
      </c>
      <c r="X26" s="50">
        <v>0</v>
      </c>
      <c r="Y26" s="50">
        <v>0</v>
      </c>
      <c r="Z26" s="50">
        <v>0</v>
      </c>
      <c r="AA26" s="50">
        <v>0</v>
      </c>
      <c r="AB26" s="72">
        <v>26</v>
      </c>
      <c r="AC26" s="72"/>
      <c r="AD26" s="73"/>
      <c r="AE26" s="89" t="s">
        <v>333</v>
      </c>
      <c r="AF26" s="89" t="s">
        <v>422</v>
      </c>
      <c r="AG26" s="89" t="s">
        <v>491</v>
      </c>
      <c r="AH26" s="89" t="s">
        <v>360</v>
      </c>
      <c r="AI26" s="89" t="s">
        <v>585</v>
      </c>
      <c r="AJ26" s="89">
        <v>1120</v>
      </c>
      <c r="AK26" s="89">
        <v>0</v>
      </c>
      <c r="AL26" s="89">
        <v>9</v>
      </c>
      <c r="AM26" s="89">
        <v>0</v>
      </c>
      <c r="AN26" s="89" t="s">
        <v>658</v>
      </c>
      <c r="AO26" s="105" t="str">
        <f>HYPERLINK("https://www.youtube.com/watch?v=tnPjN8e-p_A")</f>
        <v>https://www.youtube.com/watch?v=tnPjN8e-p_A</v>
      </c>
      <c r="AP26" s="89" t="str">
        <f>REPLACE(INDEX(GroupVertices[Group],MATCH(Vertices[[#This Row],[Vertex]],GroupVertices[Vertex],0)),1,1,"")</f>
        <v>1</v>
      </c>
      <c r="AQ26" s="49">
        <v>10</v>
      </c>
      <c r="AR26" s="50">
        <v>10.204081632653061</v>
      </c>
      <c r="AS26" s="49">
        <v>1</v>
      </c>
      <c r="AT26" s="50">
        <v>1.0204081632653061</v>
      </c>
      <c r="AU26" s="49">
        <v>0</v>
      </c>
      <c r="AV26" s="50">
        <v>0</v>
      </c>
      <c r="AW26" s="49">
        <v>87</v>
      </c>
      <c r="AX26" s="50">
        <v>88.77551020408163</v>
      </c>
      <c r="AY26" s="49">
        <v>98</v>
      </c>
      <c r="AZ26" s="2"/>
      <c r="BA26" s="3"/>
      <c r="BB26" s="3"/>
      <c r="BC26" s="3"/>
      <c r="BD26" s="3"/>
    </row>
    <row r="27" spans="1:56" ht="29" customHeight="1">
      <c r="A27" s="65" t="s">
        <v>228</v>
      </c>
      <c r="C27" s="66"/>
      <c r="D27" s="66"/>
      <c r="E27" s="67">
        <v>250</v>
      </c>
      <c r="F27" s="69"/>
      <c r="G27" s="103" t="str">
        <f>HYPERLINK("https://i.ytimg.com/vi/TfYI6SiXQxc/default.jpg")</f>
        <v>https://i.ytimg.com/vi/TfYI6SiXQxc/default.jpg</v>
      </c>
      <c r="H27" s="66" t="s">
        <v>51</v>
      </c>
      <c r="I27" s="70" t="s">
        <v>334</v>
      </c>
      <c r="J27" s="71"/>
      <c r="K27" s="71"/>
      <c r="L27" s="70" t="s">
        <v>334</v>
      </c>
      <c r="M27" s="74">
        <v>1</v>
      </c>
      <c r="N27" s="75">
        <v>7519.4296875</v>
      </c>
      <c r="O27" s="75">
        <v>4999.5</v>
      </c>
      <c r="P27" s="76"/>
      <c r="Q27" s="77"/>
      <c r="R27" s="77"/>
      <c r="S27" s="96"/>
      <c r="T27" s="49">
        <v>0</v>
      </c>
      <c r="U27" s="49">
        <v>0</v>
      </c>
      <c r="V27" s="50">
        <v>0</v>
      </c>
      <c r="W27" s="50">
        <v>0</v>
      </c>
      <c r="X27" s="50">
        <v>0</v>
      </c>
      <c r="Y27" s="50">
        <v>0</v>
      </c>
      <c r="Z27" s="50">
        <v>0</v>
      </c>
      <c r="AA27" s="50">
        <v>0</v>
      </c>
      <c r="AB27" s="72">
        <v>27</v>
      </c>
      <c r="AC27" s="72"/>
      <c r="AD27" s="73"/>
      <c r="AE27" s="89" t="s">
        <v>334</v>
      </c>
      <c r="AF27" s="89" t="s">
        <v>423</v>
      </c>
      <c r="AG27" s="89"/>
      <c r="AH27" s="89" t="s">
        <v>535</v>
      </c>
      <c r="AI27" s="89" t="s">
        <v>586</v>
      </c>
      <c r="AJ27" s="89">
        <v>27</v>
      </c>
      <c r="AK27" s="89">
        <v>0</v>
      </c>
      <c r="AL27" s="89">
        <v>1</v>
      </c>
      <c r="AM27" s="89">
        <v>0</v>
      </c>
      <c r="AN27" s="89" t="s">
        <v>658</v>
      </c>
      <c r="AO27" s="105" t="str">
        <f>HYPERLINK("https://www.youtube.com/watch?v=TfYI6SiXQxc")</f>
        <v>https://www.youtube.com/watch?v=TfYI6SiXQxc</v>
      </c>
      <c r="AP27" s="89" t="str">
        <f>REPLACE(INDEX(GroupVertices[Group],MATCH(Vertices[[#This Row],[Vertex]],GroupVertices[Vertex],0)),1,1,"")</f>
        <v>1</v>
      </c>
      <c r="AQ27" s="49">
        <v>5</v>
      </c>
      <c r="AR27" s="50">
        <v>5.434782608695652</v>
      </c>
      <c r="AS27" s="49">
        <v>1</v>
      </c>
      <c r="AT27" s="50">
        <v>1.0869565217391304</v>
      </c>
      <c r="AU27" s="49">
        <v>0</v>
      </c>
      <c r="AV27" s="50">
        <v>0</v>
      </c>
      <c r="AW27" s="49">
        <v>86</v>
      </c>
      <c r="AX27" s="50">
        <v>93.47826086956522</v>
      </c>
      <c r="AY27" s="49">
        <v>92</v>
      </c>
      <c r="AZ27" s="2"/>
      <c r="BA27" s="3"/>
      <c r="BB27" s="3"/>
      <c r="BC27" s="3"/>
      <c r="BD27" s="3"/>
    </row>
    <row r="28" spans="1:56" ht="29" customHeight="1">
      <c r="A28" s="65" t="s">
        <v>229</v>
      </c>
      <c r="C28" s="66"/>
      <c r="D28" s="66"/>
      <c r="E28" s="67">
        <v>250</v>
      </c>
      <c r="F28" s="69"/>
      <c r="G28" s="103" t="str">
        <f>HYPERLINK("https://i.ytimg.com/vi/lYuoCEnVR2s/default.jpg")</f>
        <v>https://i.ytimg.com/vi/lYuoCEnVR2s/default.jpg</v>
      </c>
      <c r="H28" s="66" t="s">
        <v>51</v>
      </c>
      <c r="I28" s="70" t="s">
        <v>335</v>
      </c>
      <c r="J28" s="71"/>
      <c r="K28" s="71"/>
      <c r="L28" s="70" t="s">
        <v>335</v>
      </c>
      <c r="M28" s="74">
        <v>1</v>
      </c>
      <c r="N28" s="75">
        <v>8160.13232421875</v>
      </c>
      <c r="O28" s="75">
        <v>4999.5</v>
      </c>
      <c r="P28" s="76"/>
      <c r="Q28" s="77"/>
      <c r="R28" s="77"/>
      <c r="S28" s="96"/>
      <c r="T28" s="49">
        <v>0</v>
      </c>
      <c r="U28" s="49">
        <v>0</v>
      </c>
      <c r="V28" s="50">
        <v>0</v>
      </c>
      <c r="W28" s="50">
        <v>0</v>
      </c>
      <c r="X28" s="50">
        <v>0</v>
      </c>
      <c r="Y28" s="50">
        <v>0</v>
      </c>
      <c r="Z28" s="50">
        <v>0</v>
      </c>
      <c r="AA28" s="50">
        <v>0</v>
      </c>
      <c r="AB28" s="72">
        <v>28</v>
      </c>
      <c r="AC28" s="72"/>
      <c r="AD28" s="73"/>
      <c r="AE28" s="89" t="s">
        <v>335</v>
      </c>
      <c r="AF28" s="89" t="s">
        <v>424</v>
      </c>
      <c r="AG28" s="89" t="s">
        <v>492</v>
      </c>
      <c r="AH28" s="89" t="s">
        <v>360</v>
      </c>
      <c r="AI28" s="89" t="s">
        <v>587</v>
      </c>
      <c r="AJ28" s="89">
        <v>1334</v>
      </c>
      <c r="AK28" s="89">
        <v>0</v>
      </c>
      <c r="AL28" s="89">
        <v>11</v>
      </c>
      <c r="AM28" s="89">
        <v>0</v>
      </c>
      <c r="AN28" s="89" t="s">
        <v>658</v>
      </c>
      <c r="AO28" s="105" t="str">
        <f>HYPERLINK("https://www.youtube.com/watch?v=lYuoCEnVR2s")</f>
        <v>https://www.youtube.com/watch?v=lYuoCEnVR2s</v>
      </c>
      <c r="AP28" s="89" t="str">
        <f>REPLACE(INDEX(GroupVertices[Group],MATCH(Vertices[[#This Row],[Vertex]],GroupVertices[Vertex],0)),1,1,"")</f>
        <v>1</v>
      </c>
      <c r="AQ28" s="49">
        <v>9</v>
      </c>
      <c r="AR28" s="50">
        <v>10.112359550561798</v>
      </c>
      <c r="AS28" s="49">
        <v>1</v>
      </c>
      <c r="AT28" s="50">
        <v>1.1235955056179776</v>
      </c>
      <c r="AU28" s="49">
        <v>0</v>
      </c>
      <c r="AV28" s="50">
        <v>0</v>
      </c>
      <c r="AW28" s="49">
        <v>79</v>
      </c>
      <c r="AX28" s="50">
        <v>88.76404494382022</v>
      </c>
      <c r="AY28" s="49">
        <v>89</v>
      </c>
      <c r="AZ28" s="2"/>
      <c r="BA28" s="3"/>
      <c r="BB28" s="3"/>
      <c r="BC28" s="3"/>
      <c r="BD28" s="3"/>
    </row>
    <row r="29" spans="1:56" ht="29" customHeight="1">
      <c r="A29" s="65" t="s">
        <v>230</v>
      </c>
      <c r="C29" s="66"/>
      <c r="D29" s="66"/>
      <c r="E29" s="67">
        <v>250</v>
      </c>
      <c r="F29" s="69"/>
      <c r="G29" s="103" t="str">
        <f>HYPERLINK("https://i.ytimg.com/vi/-CfcATaci1U/default.jpg")</f>
        <v>https://i.ytimg.com/vi/-CfcATaci1U/default.jpg</v>
      </c>
      <c r="H29" s="66" t="s">
        <v>51</v>
      </c>
      <c r="I29" s="70" t="s">
        <v>336</v>
      </c>
      <c r="J29" s="71"/>
      <c r="K29" s="71"/>
      <c r="L29" s="70" t="s">
        <v>336</v>
      </c>
      <c r="M29" s="74">
        <v>1</v>
      </c>
      <c r="N29" s="75">
        <v>6878.7265625</v>
      </c>
      <c r="O29" s="75">
        <v>4999.5</v>
      </c>
      <c r="P29" s="76"/>
      <c r="Q29" s="77"/>
      <c r="R29" s="77"/>
      <c r="S29" s="96"/>
      <c r="T29" s="49">
        <v>0</v>
      </c>
      <c r="U29" s="49">
        <v>0</v>
      </c>
      <c r="V29" s="50">
        <v>0</v>
      </c>
      <c r="W29" s="50">
        <v>0</v>
      </c>
      <c r="X29" s="50">
        <v>0</v>
      </c>
      <c r="Y29" s="50">
        <v>0</v>
      </c>
      <c r="Z29" s="50">
        <v>0</v>
      </c>
      <c r="AA29" s="50">
        <v>0</v>
      </c>
      <c r="AB29" s="72">
        <v>29</v>
      </c>
      <c r="AC29" s="72"/>
      <c r="AD29" s="73"/>
      <c r="AE29" s="89" t="s">
        <v>336</v>
      </c>
      <c r="AF29" s="89" t="s">
        <v>425</v>
      </c>
      <c r="AG29" s="89" t="s">
        <v>493</v>
      </c>
      <c r="AH29" s="89" t="s">
        <v>360</v>
      </c>
      <c r="AI29" s="89" t="s">
        <v>588</v>
      </c>
      <c r="AJ29" s="89">
        <v>142</v>
      </c>
      <c r="AK29" s="89">
        <v>2</v>
      </c>
      <c r="AL29" s="89">
        <v>7</v>
      </c>
      <c r="AM29" s="89">
        <v>0</v>
      </c>
      <c r="AN29" s="89" t="s">
        <v>658</v>
      </c>
      <c r="AO29" s="105" t="str">
        <f>HYPERLINK("https://www.youtube.com/watch?v=-CfcATaci1U")</f>
        <v>https://www.youtube.com/watch?v=-CfcATaci1U</v>
      </c>
      <c r="AP29" s="89" t="str">
        <f>REPLACE(INDEX(GroupVertices[Group],MATCH(Vertices[[#This Row],[Vertex]],GroupVertices[Vertex],0)),1,1,"")</f>
        <v>1</v>
      </c>
      <c r="AQ29" s="49">
        <v>17</v>
      </c>
      <c r="AR29" s="50">
        <v>11.333333333333334</v>
      </c>
      <c r="AS29" s="49">
        <v>1</v>
      </c>
      <c r="AT29" s="50">
        <v>0.6666666666666666</v>
      </c>
      <c r="AU29" s="49">
        <v>0</v>
      </c>
      <c r="AV29" s="50">
        <v>0</v>
      </c>
      <c r="AW29" s="49">
        <v>132</v>
      </c>
      <c r="AX29" s="50">
        <v>88</v>
      </c>
      <c r="AY29" s="49">
        <v>150</v>
      </c>
      <c r="AZ29" s="2"/>
      <c r="BA29" s="3"/>
      <c r="BB29" s="3"/>
      <c r="BC29" s="3"/>
      <c r="BD29" s="3"/>
    </row>
    <row r="30" spans="1:56" ht="29" customHeight="1">
      <c r="A30" s="65" t="s">
        <v>231</v>
      </c>
      <c r="C30" s="66"/>
      <c r="D30" s="66"/>
      <c r="E30" s="67">
        <v>250</v>
      </c>
      <c r="F30" s="69"/>
      <c r="G30" s="103" t="str">
        <f>HYPERLINK("https://i.ytimg.com/vi/VB6fRDY-sp0/default.jpg")</f>
        <v>https://i.ytimg.com/vi/VB6fRDY-sp0/default.jpg</v>
      </c>
      <c r="H30" s="66" t="s">
        <v>51</v>
      </c>
      <c r="I30" s="70" t="s">
        <v>337</v>
      </c>
      <c r="J30" s="71"/>
      <c r="K30" s="71"/>
      <c r="L30" s="70" t="s">
        <v>337</v>
      </c>
      <c r="M30" s="74">
        <v>1</v>
      </c>
      <c r="N30" s="75">
        <v>5597.32080078125</v>
      </c>
      <c r="O30" s="75">
        <v>4999.5</v>
      </c>
      <c r="P30" s="76"/>
      <c r="Q30" s="77"/>
      <c r="R30" s="77"/>
      <c r="S30" s="96"/>
      <c r="T30" s="49">
        <v>0</v>
      </c>
      <c r="U30" s="49">
        <v>0</v>
      </c>
      <c r="V30" s="50">
        <v>0</v>
      </c>
      <c r="W30" s="50">
        <v>0</v>
      </c>
      <c r="X30" s="50">
        <v>0</v>
      </c>
      <c r="Y30" s="50">
        <v>0</v>
      </c>
      <c r="Z30" s="50">
        <v>0</v>
      </c>
      <c r="AA30" s="50">
        <v>0</v>
      </c>
      <c r="AB30" s="72">
        <v>30</v>
      </c>
      <c r="AC30" s="72"/>
      <c r="AD30" s="73"/>
      <c r="AE30" s="89" t="s">
        <v>337</v>
      </c>
      <c r="AF30" s="89" t="s">
        <v>426</v>
      </c>
      <c r="AG30" s="89" t="s">
        <v>487</v>
      </c>
      <c r="AH30" s="89" t="s">
        <v>360</v>
      </c>
      <c r="AI30" s="89" t="s">
        <v>589</v>
      </c>
      <c r="AJ30" s="89">
        <v>102</v>
      </c>
      <c r="AK30" s="89">
        <v>0</v>
      </c>
      <c r="AL30" s="89">
        <v>5</v>
      </c>
      <c r="AM30" s="89">
        <v>0</v>
      </c>
      <c r="AN30" s="89" t="s">
        <v>658</v>
      </c>
      <c r="AO30" s="105" t="str">
        <f>HYPERLINK("https://www.youtube.com/watch?v=VB6fRDY-sp0")</f>
        <v>https://www.youtube.com/watch?v=VB6fRDY-sp0</v>
      </c>
      <c r="AP30" s="89" t="str">
        <f>REPLACE(INDEX(GroupVertices[Group],MATCH(Vertices[[#This Row],[Vertex]],GroupVertices[Vertex],0)),1,1,"")</f>
        <v>1</v>
      </c>
      <c r="AQ30" s="49">
        <v>15</v>
      </c>
      <c r="AR30" s="50">
        <v>9.615384615384615</v>
      </c>
      <c r="AS30" s="49">
        <v>1</v>
      </c>
      <c r="AT30" s="50">
        <v>0.6410256410256411</v>
      </c>
      <c r="AU30" s="49">
        <v>0</v>
      </c>
      <c r="AV30" s="50">
        <v>0</v>
      </c>
      <c r="AW30" s="49">
        <v>140</v>
      </c>
      <c r="AX30" s="50">
        <v>89.74358974358974</v>
      </c>
      <c r="AY30" s="49">
        <v>156</v>
      </c>
      <c r="AZ30" s="2"/>
      <c r="BA30" s="3"/>
      <c r="BB30" s="3"/>
      <c r="BC30" s="3"/>
      <c r="BD30" s="3"/>
    </row>
    <row r="31" spans="1:56" ht="29" customHeight="1">
      <c r="A31" s="65" t="s">
        <v>232</v>
      </c>
      <c r="C31" s="66"/>
      <c r="D31" s="66"/>
      <c r="E31" s="67">
        <v>250</v>
      </c>
      <c r="F31" s="69"/>
      <c r="G31" s="103" t="str">
        <f>HYPERLINK("https://i.ytimg.com/vi/Jux1QKng_Wg/default.jpg")</f>
        <v>https://i.ytimg.com/vi/Jux1QKng_Wg/default.jpg</v>
      </c>
      <c r="H31" s="66" t="s">
        <v>51</v>
      </c>
      <c r="I31" s="70" t="s">
        <v>338</v>
      </c>
      <c r="J31" s="71"/>
      <c r="K31" s="71"/>
      <c r="L31" s="70" t="s">
        <v>338</v>
      </c>
      <c r="M31" s="74">
        <v>1</v>
      </c>
      <c r="N31" s="75">
        <v>6238.0244140625</v>
      </c>
      <c r="O31" s="75">
        <v>4999.5</v>
      </c>
      <c r="P31" s="76"/>
      <c r="Q31" s="77"/>
      <c r="R31" s="77"/>
      <c r="S31" s="96"/>
      <c r="T31" s="49">
        <v>0</v>
      </c>
      <c r="U31" s="49">
        <v>0</v>
      </c>
      <c r="V31" s="50">
        <v>0</v>
      </c>
      <c r="W31" s="50">
        <v>0</v>
      </c>
      <c r="X31" s="50">
        <v>0</v>
      </c>
      <c r="Y31" s="50">
        <v>0</v>
      </c>
      <c r="Z31" s="50">
        <v>0</v>
      </c>
      <c r="AA31" s="50">
        <v>0</v>
      </c>
      <c r="AB31" s="72">
        <v>31</v>
      </c>
      <c r="AC31" s="72"/>
      <c r="AD31" s="73"/>
      <c r="AE31" s="89" t="s">
        <v>338</v>
      </c>
      <c r="AF31" s="89" t="s">
        <v>427</v>
      </c>
      <c r="AG31" s="89" t="s">
        <v>494</v>
      </c>
      <c r="AH31" s="89" t="s">
        <v>360</v>
      </c>
      <c r="AI31" s="89" t="s">
        <v>590</v>
      </c>
      <c r="AJ31" s="89">
        <v>98</v>
      </c>
      <c r="AK31" s="89">
        <v>0</v>
      </c>
      <c r="AL31" s="89">
        <v>3</v>
      </c>
      <c r="AM31" s="89">
        <v>0</v>
      </c>
      <c r="AN31" s="89" t="s">
        <v>658</v>
      </c>
      <c r="AO31" s="105" t="str">
        <f>HYPERLINK("https://www.youtube.com/watch?v=Jux1QKng_Wg")</f>
        <v>https://www.youtube.com/watch?v=Jux1QKng_Wg</v>
      </c>
      <c r="AP31" s="89" t="str">
        <f>REPLACE(INDEX(GroupVertices[Group],MATCH(Vertices[[#This Row],[Vertex]],GroupVertices[Vertex],0)),1,1,"")</f>
        <v>1</v>
      </c>
      <c r="AQ31" s="49">
        <v>5</v>
      </c>
      <c r="AR31" s="50">
        <v>8.333333333333334</v>
      </c>
      <c r="AS31" s="49">
        <v>0</v>
      </c>
      <c r="AT31" s="50">
        <v>0</v>
      </c>
      <c r="AU31" s="49">
        <v>0</v>
      </c>
      <c r="AV31" s="50">
        <v>0</v>
      </c>
      <c r="AW31" s="49">
        <v>55</v>
      </c>
      <c r="AX31" s="50">
        <v>91.66666666666667</v>
      </c>
      <c r="AY31" s="49">
        <v>60</v>
      </c>
      <c r="AZ31" s="2"/>
      <c r="BA31" s="3"/>
      <c r="BB31" s="3"/>
      <c r="BC31" s="3"/>
      <c r="BD31" s="3"/>
    </row>
    <row r="32" spans="1:56" ht="29" customHeight="1">
      <c r="A32" s="65" t="s">
        <v>233</v>
      </c>
      <c r="C32" s="66"/>
      <c r="D32" s="66"/>
      <c r="E32" s="67">
        <v>250</v>
      </c>
      <c r="F32" s="69"/>
      <c r="G32" s="103" t="str">
        <f>HYPERLINK("https://i.ytimg.com/vi/wclNYcXVU5Q/default.jpg")</f>
        <v>https://i.ytimg.com/vi/wclNYcXVU5Q/default.jpg</v>
      </c>
      <c r="H32" s="66" t="s">
        <v>51</v>
      </c>
      <c r="I32" s="70" t="s">
        <v>339</v>
      </c>
      <c r="J32" s="71"/>
      <c r="K32" s="71"/>
      <c r="L32" s="70" t="s">
        <v>339</v>
      </c>
      <c r="M32" s="74">
        <v>1</v>
      </c>
      <c r="N32" s="75">
        <v>6878.7265625</v>
      </c>
      <c r="O32" s="75">
        <v>2343.594482421875</v>
      </c>
      <c r="P32" s="76"/>
      <c r="Q32" s="77"/>
      <c r="R32" s="77"/>
      <c r="S32" s="96"/>
      <c r="T32" s="49">
        <v>0</v>
      </c>
      <c r="U32" s="49">
        <v>0</v>
      </c>
      <c r="V32" s="50">
        <v>0</v>
      </c>
      <c r="W32" s="50">
        <v>0</v>
      </c>
      <c r="X32" s="50">
        <v>0</v>
      </c>
      <c r="Y32" s="50">
        <v>0</v>
      </c>
      <c r="Z32" s="50">
        <v>0</v>
      </c>
      <c r="AA32" s="50">
        <v>0</v>
      </c>
      <c r="AB32" s="72">
        <v>32</v>
      </c>
      <c r="AC32" s="72"/>
      <c r="AD32" s="73"/>
      <c r="AE32" s="89" t="s">
        <v>339</v>
      </c>
      <c r="AF32" s="89" t="s">
        <v>424</v>
      </c>
      <c r="AG32" s="89" t="s">
        <v>495</v>
      </c>
      <c r="AH32" s="89" t="s">
        <v>360</v>
      </c>
      <c r="AI32" s="89" t="s">
        <v>591</v>
      </c>
      <c r="AJ32" s="89">
        <v>914</v>
      </c>
      <c r="AK32" s="89">
        <v>0</v>
      </c>
      <c r="AL32" s="89">
        <v>8</v>
      </c>
      <c r="AM32" s="89">
        <v>0</v>
      </c>
      <c r="AN32" s="89" t="s">
        <v>658</v>
      </c>
      <c r="AO32" s="105" t="str">
        <f>HYPERLINK("https://www.youtube.com/watch?v=wclNYcXVU5Q")</f>
        <v>https://www.youtube.com/watch?v=wclNYcXVU5Q</v>
      </c>
      <c r="AP32" s="89" t="str">
        <f>REPLACE(INDEX(GroupVertices[Group],MATCH(Vertices[[#This Row],[Vertex]],GroupVertices[Vertex],0)),1,1,"")</f>
        <v>1</v>
      </c>
      <c r="AQ32" s="49">
        <v>9</v>
      </c>
      <c r="AR32" s="50">
        <v>10.112359550561798</v>
      </c>
      <c r="AS32" s="49">
        <v>1</v>
      </c>
      <c r="AT32" s="50">
        <v>1.1235955056179776</v>
      </c>
      <c r="AU32" s="49">
        <v>0</v>
      </c>
      <c r="AV32" s="50">
        <v>0</v>
      </c>
      <c r="AW32" s="49">
        <v>79</v>
      </c>
      <c r="AX32" s="50">
        <v>88.76404494382022</v>
      </c>
      <c r="AY32" s="49">
        <v>89</v>
      </c>
      <c r="AZ32" s="2"/>
      <c r="BA32" s="3"/>
      <c r="BB32" s="3"/>
      <c r="BC32" s="3"/>
      <c r="BD32" s="3"/>
    </row>
    <row r="33" spans="1:56" ht="29" customHeight="1">
      <c r="A33" s="65" t="s">
        <v>234</v>
      </c>
      <c r="C33" s="66"/>
      <c r="D33" s="66"/>
      <c r="E33" s="67">
        <v>250</v>
      </c>
      <c r="F33" s="69"/>
      <c r="G33" s="103" t="str">
        <f>HYPERLINK("https://i.ytimg.com/vi/5Y7HJdNxj9w/default.jpg")</f>
        <v>https://i.ytimg.com/vi/5Y7HJdNxj9w/default.jpg</v>
      </c>
      <c r="H33" s="66" t="s">
        <v>51</v>
      </c>
      <c r="I33" s="70" t="s">
        <v>340</v>
      </c>
      <c r="J33" s="71"/>
      <c r="K33" s="71"/>
      <c r="L33" s="70" t="s">
        <v>340</v>
      </c>
      <c r="M33" s="74">
        <v>1</v>
      </c>
      <c r="N33" s="75">
        <v>7519.4296875</v>
      </c>
      <c r="O33" s="75">
        <v>2343.594482421875</v>
      </c>
      <c r="P33" s="76"/>
      <c r="Q33" s="77"/>
      <c r="R33" s="77"/>
      <c r="S33" s="96"/>
      <c r="T33" s="49">
        <v>0</v>
      </c>
      <c r="U33" s="49">
        <v>0</v>
      </c>
      <c r="V33" s="50">
        <v>0</v>
      </c>
      <c r="W33" s="50">
        <v>0</v>
      </c>
      <c r="X33" s="50">
        <v>0</v>
      </c>
      <c r="Y33" s="50">
        <v>0</v>
      </c>
      <c r="Z33" s="50">
        <v>0</v>
      </c>
      <c r="AA33" s="50">
        <v>0</v>
      </c>
      <c r="AB33" s="72">
        <v>33</v>
      </c>
      <c r="AC33" s="72"/>
      <c r="AD33" s="73"/>
      <c r="AE33" s="89" t="s">
        <v>340</v>
      </c>
      <c r="AF33" s="89"/>
      <c r="AG33" s="89"/>
      <c r="AH33" s="89" t="s">
        <v>536</v>
      </c>
      <c r="AI33" s="89" t="s">
        <v>592</v>
      </c>
      <c r="AJ33" s="89">
        <v>6</v>
      </c>
      <c r="AK33" s="89">
        <v>0</v>
      </c>
      <c r="AL33" s="89">
        <v>0</v>
      </c>
      <c r="AM33" s="89">
        <v>0</v>
      </c>
      <c r="AN33" s="89" t="s">
        <v>658</v>
      </c>
      <c r="AO33" s="105" t="str">
        <f>HYPERLINK("https://www.youtube.com/watch?v=5Y7HJdNxj9w")</f>
        <v>https://www.youtube.com/watch?v=5Y7HJdNxj9w</v>
      </c>
      <c r="AP33" s="89" t="str">
        <f>REPLACE(INDEX(GroupVertices[Group],MATCH(Vertices[[#This Row],[Vertex]],GroupVertices[Vertex],0)),1,1,"")</f>
        <v>1</v>
      </c>
      <c r="AQ33" s="49"/>
      <c r="AR33" s="50"/>
      <c r="AS33" s="49"/>
      <c r="AT33" s="50"/>
      <c r="AU33" s="49"/>
      <c r="AV33" s="50"/>
      <c r="AW33" s="49"/>
      <c r="AX33" s="50"/>
      <c r="AY33" s="49"/>
      <c r="AZ33" s="2"/>
      <c r="BA33" s="3"/>
      <c r="BB33" s="3"/>
      <c r="BC33" s="3"/>
      <c r="BD33" s="3"/>
    </row>
    <row r="34" spans="1:56" ht="29" customHeight="1">
      <c r="A34" s="65" t="s">
        <v>235</v>
      </c>
      <c r="C34" s="66"/>
      <c r="D34" s="66"/>
      <c r="E34" s="67">
        <v>250</v>
      </c>
      <c r="F34" s="69"/>
      <c r="G34" s="103" t="str">
        <f>HYPERLINK("https://i.ytimg.com/vi/lpkAY6V8tcI/default.jpg")</f>
        <v>https://i.ytimg.com/vi/lpkAY6V8tcI/default.jpg</v>
      </c>
      <c r="H34" s="66" t="s">
        <v>51</v>
      </c>
      <c r="I34" s="70" t="s">
        <v>341</v>
      </c>
      <c r="J34" s="71"/>
      <c r="K34" s="71"/>
      <c r="L34" s="70" t="s">
        <v>341</v>
      </c>
      <c r="M34" s="74">
        <v>1</v>
      </c>
      <c r="N34" s="75">
        <v>6238.0244140625</v>
      </c>
      <c r="O34" s="75">
        <v>2343.594482421875</v>
      </c>
      <c r="P34" s="76"/>
      <c r="Q34" s="77"/>
      <c r="R34" s="77"/>
      <c r="S34" s="96"/>
      <c r="T34" s="49">
        <v>0</v>
      </c>
      <c r="U34" s="49">
        <v>0</v>
      </c>
      <c r="V34" s="50">
        <v>0</v>
      </c>
      <c r="W34" s="50">
        <v>0</v>
      </c>
      <c r="X34" s="50">
        <v>0</v>
      </c>
      <c r="Y34" s="50">
        <v>0</v>
      </c>
      <c r="Z34" s="50">
        <v>0</v>
      </c>
      <c r="AA34" s="50">
        <v>0</v>
      </c>
      <c r="AB34" s="72">
        <v>34</v>
      </c>
      <c r="AC34" s="72"/>
      <c r="AD34" s="73"/>
      <c r="AE34" s="89" t="s">
        <v>341</v>
      </c>
      <c r="AF34" s="89" t="s">
        <v>428</v>
      </c>
      <c r="AG34" s="89"/>
      <c r="AH34" s="89" t="s">
        <v>537</v>
      </c>
      <c r="AI34" s="89" t="s">
        <v>593</v>
      </c>
      <c r="AJ34" s="89">
        <v>14</v>
      </c>
      <c r="AK34" s="89">
        <v>0</v>
      </c>
      <c r="AL34" s="89">
        <v>0</v>
      </c>
      <c r="AM34" s="89">
        <v>0</v>
      </c>
      <c r="AN34" s="89" t="s">
        <v>658</v>
      </c>
      <c r="AO34" s="105" t="str">
        <f>HYPERLINK("https://www.youtube.com/watch?v=lpkAY6V8tcI")</f>
        <v>https://www.youtube.com/watch?v=lpkAY6V8tcI</v>
      </c>
      <c r="AP34" s="89" t="str">
        <f>REPLACE(INDEX(GroupVertices[Group],MATCH(Vertices[[#This Row],[Vertex]],GroupVertices[Vertex],0)),1,1,"")</f>
        <v>1</v>
      </c>
      <c r="AQ34" s="49">
        <v>0</v>
      </c>
      <c r="AR34" s="50">
        <v>0</v>
      </c>
      <c r="AS34" s="49">
        <v>0</v>
      </c>
      <c r="AT34" s="50">
        <v>0</v>
      </c>
      <c r="AU34" s="49">
        <v>0</v>
      </c>
      <c r="AV34" s="50">
        <v>0</v>
      </c>
      <c r="AW34" s="49">
        <v>6</v>
      </c>
      <c r="AX34" s="50">
        <v>100</v>
      </c>
      <c r="AY34" s="49">
        <v>6</v>
      </c>
      <c r="AZ34" s="2"/>
      <c r="BA34" s="3"/>
      <c r="BB34" s="3"/>
      <c r="BC34" s="3"/>
      <c r="BD34" s="3"/>
    </row>
    <row r="35" spans="1:56" ht="29" customHeight="1">
      <c r="A35" s="65" t="s">
        <v>236</v>
      </c>
      <c r="C35" s="66"/>
      <c r="D35" s="66"/>
      <c r="E35" s="67">
        <v>250</v>
      </c>
      <c r="F35" s="69"/>
      <c r="G35" s="103" t="str">
        <f>HYPERLINK("https://i.ytimg.com/vi/2XLt5ukou08/default.jpg")</f>
        <v>https://i.ytimg.com/vi/2XLt5ukou08/default.jpg</v>
      </c>
      <c r="H35" s="66" t="s">
        <v>51</v>
      </c>
      <c r="I35" s="70" t="s">
        <v>342</v>
      </c>
      <c r="J35" s="71"/>
      <c r="K35" s="71"/>
      <c r="L35" s="70" t="s">
        <v>342</v>
      </c>
      <c r="M35" s="74">
        <v>1</v>
      </c>
      <c r="N35" s="75">
        <v>4956.61865234375</v>
      </c>
      <c r="O35" s="75">
        <v>2343.594482421875</v>
      </c>
      <c r="P35" s="76"/>
      <c r="Q35" s="77"/>
      <c r="R35" s="77"/>
      <c r="S35" s="96"/>
      <c r="T35" s="49">
        <v>0</v>
      </c>
      <c r="U35" s="49">
        <v>0</v>
      </c>
      <c r="V35" s="50">
        <v>0</v>
      </c>
      <c r="W35" s="50">
        <v>0</v>
      </c>
      <c r="X35" s="50">
        <v>0</v>
      </c>
      <c r="Y35" s="50">
        <v>0</v>
      </c>
      <c r="Z35" s="50">
        <v>0</v>
      </c>
      <c r="AA35" s="50">
        <v>0</v>
      </c>
      <c r="AB35" s="72">
        <v>35</v>
      </c>
      <c r="AC35" s="72"/>
      <c r="AD35" s="73"/>
      <c r="AE35" s="89" t="s">
        <v>342</v>
      </c>
      <c r="AF35" s="89" t="s">
        <v>429</v>
      </c>
      <c r="AG35" s="89" t="s">
        <v>496</v>
      </c>
      <c r="AH35" s="89" t="s">
        <v>538</v>
      </c>
      <c r="AI35" s="89" t="s">
        <v>594</v>
      </c>
      <c r="AJ35" s="89">
        <v>309</v>
      </c>
      <c r="AK35" s="89">
        <v>1</v>
      </c>
      <c r="AL35" s="89">
        <v>1</v>
      </c>
      <c r="AM35" s="89">
        <v>0</v>
      </c>
      <c r="AN35" s="89" t="s">
        <v>658</v>
      </c>
      <c r="AO35" s="105" t="str">
        <f>HYPERLINK("https://www.youtube.com/watch?v=2XLt5ukou08")</f>
        <v>https://www.youtube.com/watch?v=2XLt5ukou08</v>
      </c>
      <c r="AP35" s="89" t="str">
        <f>REPLACE(INDEX(GroupVertices[Group],MATCH(Vertices[[#This Row],[Vertex]],GroupVertices[Vertex],0)),1,1,"")</f>
        <v>1</v>
      </c>
      <c r="AQ35" s="49">
        <v>9</v>
      </c>
      <c r="AR35" s="50">
        <v>5.625</v>
      </c>
      <c r="AS35" s="49">
        <v>3</v>
      </c>
      <c r="AT35" s="50">
        <v>1.875</v>
      </c>
      <c r="AU35" s="49">
        <v>0</v>
      </c>
      <c r="AV35" s="50">
        <v>0</v>
      </c>
      <c r="AW35" s="49">
        <v>148</v>
      </c>
      <c r="AX35" s="50">
        <v>92.5</v>
      </c>
      <c r="AY35" s="49">
        <v>160</v>
      </c>
      <c r="AZ35" s="2"/>
      <c r="BA35" s="3"/>
      <c r="BB35" s="3"/>
      <c r="BC35" s="3"/>
      <c r="BD35" s="3"/>
    </row>
    <row r="36" spans="1:56" ht="29" customHeight="1">
      <c r="A36" s="65" t="s">
        <v>237</v>
      </c>
      <c r="C36" s="66"/>
      <c r="D36" s="66"/>
      <c r="E36" s="67">
        <v>250</v>
      </c>
      <c r="F36" s="69"/>
      <c r="G36" s="103" t="str">
        <f>HYPERLINK("https://i.ytimg.com/vi/rmUn9Sf2FnA/default.jpg")</f>
        <v>https://i.ytimg.com/vi/rmUn9Sf2FnA/default.jpg</v>
      </c>
      <c r="H36" s="66" t="s">
        <v>51</v>
      </c>
      <c r="I36" s="70" t="s">
        <v>343</v>
      </c>
      <c r="J36" s="71"/>
      <c r="K36" s="71"/>
      <c r="L36" s="70" t="s">
        <v>343</v>
      </c>
      <c r="M36" s="74">
        <v>1</v>
      </c>
      <c r="N36" s="75">
        <v>5597.32080078125</v>
      </c>
      <c r="O36" s="75">
        <v>2343.594482421875</v>
      </c>
      <c r="P36" s="76"/>
      <c r="Q36" s="77"/>
      <c r="R36" s="77"/>
      <c r="S36" s="96"/>
      <c r="T36" s="49">
        <v>0</v>
      </c>
      <c r="U36" s="49">
        <v>0</v>
      </c>
      <c r="V36" s="50">
        <v>0</v>
      </c>
      <c r="W36" s="50">
        <v>0</v>
      </c>
      <c r="X36" s="50">
        <v>0</v>
      </c>
      <c r="Y36" s="50">
        <v>0</v>
      </c>
      <c r="Z36" s="50">
        <v>0</v>
      </c>
      <c r="AA36" s="50">
        <v>0</v>
      </c>
      <c r="AB36" s="72">
        <v>36</v>
      </c>
      <c r="AC36" s="72"/>
      <c r="AD36" s="73"/>
      <c r="AE36" s="89" t="s">
        <v>343</v>
      </c>
      <c r="AF36" s="89" t="s">
        <v>430</v>
      </c>
      <c r="AG36" s="89" t="s">
        <v>484</v>
      </c>
      <c r="AH36" s="89" t="s">
        <v>360</v>
      </c>
      <c r="AI36" s="89" t="s">
        <v>595</v>
      </c>
      <c r="AJ36" s="89">
        <v>83</v>
      </c>
      <c r="AK36" s="89">
        <v>0</v>
      </c>
      <c r="AL36" s="89">
        <v>1</v>
      </c>
      <c r="AM36" s="89">
        <v>0</v>
      </c>
      <c r="AN36" s="89" t="s">
        <v>658</v>
      </c>
      <c r="AO36" s="105" t="str">
        <f>HYPERLINK("https://www.youtube.com/watch?v=rmUn9Sf2FnA")</f>
        <v>https://www.youtube.com/watch?v=rmUn9Sf2FnA</v>
      </c>
      <c r="AP36" s="89" t="str">
        <f>REPLACE(INDEX(GroupVertices[Group],MATCH(Vertices[[#This Row],[Vertex]],GroupVertices[Vertex],0)),1,1,"")</f>
        <v>1</v>
      </c>
      <c r="AQ36" s="49">
        <v>16</v>
      </c>
      <c r="AR36" s="50">
        <v>9.195402298850574</v>
      </c>
      <c r="AS36" s="49">
        <v>1</v>
      </c>
      <c r="AT36" s="50">
        <v>0.5747126436781609</v>
      </c>
      <c r="AU36" s="49">
        <v>0</v>
      </c>
      <c r="AV36" s="50">
        <v>0</v>
      </c>
      <c r="AW36" s="49">
        <v>157</v>
      </c>
      <c r="AX36" s="50">
        <v>90.22988505747126</v>
      </c>
      <c r="AY36" s="49">
        <v>174</v>
      </c>
      <c r="AZ36" s="2"/>
      <c r="BA36" s="3"/>
      <c r="BB36" s="3"/>
      <c r="BC36" s="3"/>
      <c r="BD36" s="3"/>
    </row>
    <row r="37" spans="1:56" ht="29" customHeight="1">
      <c r="A37" s="65" t="s">
        <v>238</v>
      </c>
      <c r="C37" s="66"/>
      <c r="D37" s="66"/>
      <c r="E37" s="67">
        <v>250</v>
      </c>
      <c r="F37" s="69"/>
      <c r="G37" s="103" t="str">
        <f>HYPERLINK("https://i.ytimg.com/vi/lOxCJ9uNxLw/default.jpg")</f>
        <v>https://i.ytimg.com/vi/lOxCJ9uNxLw/default.jpg</v>
      </c>
      <c r="H37" s="66" t="s">
        <v>51</v>
      </c>
      <c r="I37" s="70" t="s">
        <v>344</v>
      </c>
      <c r="J37" s="71"/>
      <c r="K37" s="71"/>
      <c r="L37" s="70" t="s">
        <v>344</v>
      </c>
      <c r="M37" s="74">
        <v>1</v>
      </c>
      <c r="N37" s="75">
        <v>8160.13232421875</v>
      </c>
      <c r="O37" s="75">
        <v>2343.594482421875</v>
      </c>
      <c r="P37" s="76"/>
      <c r="Q37" s="77"/>
      <c r="R37" s="77"/>
      <c r="S37" s="96"/>
      <c r="T37" s="49">
        <v>0</v>
      </c>
      <c r="U37" s="49">
        <v>0</v>
      </c>
      <c r="V37" s="50">
        <v>0</v>
      </c>
      <c r="W37" s="50">
        <v>0</v>
      </c>
      <c r="X37" s="50">
        <v>0</v>
      </c>
      <c r="Y37" s="50">
        <v>0</v>
      </c>
      <c r="Z37" s="50">
        <v>0</v>
      </c>
      <c r="AA37" s="50">
        <v>0</v>
      </c>
      <c r="AB37" s="72">
        <v>37</v>
      </c>
      <c r="AC37" s="72"/>
      <c r="AD37" s="73"/>
      <c r="AE37" s="89" t="s">
        <v>344</v>
      </c>
      <c r="AF37" s="89" t="s">
        <v>431</v>
      </c>
      <c r="AG37" s="89" t="s">
        <v>497</v>
      </c>
      <c r="AH37" s="89" t="s">
        <v>539</v>
      </c>
      <c r="AI37" s="89" t="s">
        <v>596</v>
      </c>
      <c r="AJ37" s="89">
        <v>93</v>
      </c>
      <c r="AK37" s="89">
        <v>0</v>
      </c>
      <c r="AL37" s="89">
        <v>0</v>
      </c>
      <c r="AM37" s="89">
        <v>0</v>
      </c>
      <c r="AN37" s="89" t="s">
        <v>658</v>
      </c>
      <c r="AO37" s="105" t="str">
        <f>HYPERLINK("https://www.youtube.com/watch?v=lOxCJ9uNxLw")</f>
        <v>https://www.youtube.com/watch?v=lOxCJ9uNxLw</v>
      </c>
      <c r="AP37" s="89" t="str">
        <f>REPLACE(INDEX(GroupVertices[Group],MATCH(Vertices[[#This Row],[Vertex]],GroupVertices[Vertex],0)),1,1,"")</f>
        <v>1</v>
      </c>
      <c r="AQ37" s="49">
        <v>1</v>
      </c>
      <c r="AR37" s="50">
        <v>2.857142857142857</v>
      </c>
      <c r="AS37" s="49">
        <v>0</v>
      </c>
      <c r="AT37" s="50">
        <v>0</v>
      </c>
      <c r="AU37" s="49">
        <v>0</v>
      </c>
      <c r="AV37" s="50">
        <v>0</v>
      </c>
      <c r="AW37" s="49">
        <v>34</v>
      </c>
      <c r="AX37" s="50">
        <v>97.14285714285714</v>
      </c>
      <c r="AY37" s="49">
        <v>35</v>
      </c>
      <c r="AZ37" s="2"/>
      <c r="BA37" s="3"/>
      <c r="BB37" s="3"/>
      <c r="BC37" s="3"/>
      <c r="BD37" s="3"/>
    </row>
    <row r="38" spans="1:56" ht="29" customHeight="1">
      <c r="A38" s="65" t="s">
        <v>239</v>
      </c>
      <c r="C38" s="66"/>
      <c r="D38" s="66"/>
      <c r="E38" s="67">
        <v>250</v>
      </c>
      <c r="F38" s="69"/>
      <c r="G38" s="103" t="str">
        <f>HYPERLINK("https://i.ytimg.com/vi/VjHvgZlQ2q8/default.jpg")</f>
        <v>https://i.ytimg.com/vi/VjHvgZlQ2q8/default.jpg</v>
      </c>
      <c r="H38" s="66" t="s">
        <v>51</v>
      </c>
      <c r="I38" s="70" t="s">
        <v>345</v>
      </c>
      <c r="J38" s="71"/>
      <c r="K38" s="71"/>
      <c r="L38" s="70" t="s">
        <v>345</v>
      </c>
      <c r="M38" s="74">
        <v>1</v>
      </c>
      <c r="N38" s="75">
        <v>1753.104248046875</v>
      </c>
      <c r="O38" s="75">
        <v>1015.6414794921875</v>
      </c>
      <c r="P38" s="76"/>
      <c r="Q38" s="77"/>
      <c r="R38" s="77"/>
      <c r="S38" s="96"/>
      <c r="T38" s="49">
        <v>0</v>
      </c>
      <c r="U38" s="49">
        <v>0</v>
      </c>
      <c r="V38" s="50">
        <v>0</v>
      </c>
      <c r="W38" s="50">
        <v>0</v>
      </c>
      <c r="X38" s="50">
        <v>0</v>
      </c>
      <c r="Y38" s="50">
        <v>0</v>
      </c>
      <c r="Z38" s="50">
        <v>0</v>
      </c>
      <c r="AA38" s="50">
        <v>0</v>
      </c>
      <c r="AB38" s="72">
        <v>38</v>
      </c>
      <c r="AC38" s="72"/>
      <c r="AD38" s="73"/>
      <c r="AE38" s="89" t="s">
        <v>345</v>
      </c>
      <c r="AF38" s="89"/>
      <c r="AG38" s="89"/>
      <c r="AH38" s="89" t="s">
        <v>540</v>
      </c>
      <c r="AI38" s="89" t="s">
        <v>597</v>
      </c>
      <c r="AJ38" s="89">
        <v>245</v>
      </c>
      <c r="AK38" s="89">
        <v>0</v>
      </c>
      <c r="AL38" s="89">
        <v>0</v>
      </c>
      <c r="AM38" s="89">
        <v>0</v>
      </c>
      <c r="AN38" s="89" t="s">
        <v>658</v>
      </c>
      <c r="AO38" s="105" t="str">
        <f>HYPERLINK("https://www.youtube.com/watch?v=VjHvgZlQ2q8")</f>
        <v>https://www.youtube.com/watch?v=VjHvgZlQ2q8</v>
      </c>
      <c r="AP38" s="89" t="str">
        <f>REPLACE(INDEX(GroupVertices[Group],MATCH(Vertices[[#This Row],[Vertex]],GroupVertices[Vertex],0)),1,1,"")</f>
        <v>1</v>
      </c>
      <c r="AQ38" s="49"/>
      <c r="AR38" s="50"/>
      <c r="AS38" s="49"/>
      <c r="AT38" s="50"/>
      <c r="AU38" s="49"/>
      <c r="AV38" s="50"/>
      <c r="AW38" s="49"/>
      <c r="AX38" s="50"/>
      <c r="AY38" s="49"/>
      <c r="AZ38" s="2"/>
      <c r="BA38" s="3"/>
      <c r="BB38" s="3"/>
      <c r="BC38" s="3"/>
      <c r="BD38" s="3"/>
    </row>
    <row r="39" spans="1:56" ht="29" customHeight="1">
      <c r="A39" s="65" t="s">
        <v>240</v>
      </c>
      <c r="C39" s="66"/>
      <c r="D39" s="66"/>
      <c r="E39" s="67">
        <v>250</v>
      </c>
      <c r="F39" s="69"/>
      <c r="G39" s="103" t="str">
        <f>HYPERLINK("https://i.ytimg.com/vi/5KPTnCtGaEs/default.jpg")</f>
        <v>https://i.ytimg.com/vi/5KPTnCtGaEs/default.jpg</v>
      </c>
      <c r="H39" s="66" t="s">
        <v>51</v>
      </c>
      <c r="I39" s="70" t="s">
        <v>346</v>
      </c>
      <c r="J39" s="71"/>
      <c r="K39" s="71"/>
      <c r="L39" s="70" t="s">
        <v>346</v>
      </c>
      <c r="M39" s="74">
        <v>1</v>
      </c>
      <c r="N39" s="75">
        <v>2393.80712890625</v>
      </c>
      <c r="O39" s="75">
        <v>1015.6414794921875</v>
      </c>
      <c r="P39" s="76"/>
      <c r="Q39" s="77"/>
      <c r="R39" s="77"/>
      <c r="S39" s="96"/>
      <c r="T39" s="49">
        <v>0</v>
      </c>
      <c r="U39" s="49">
        <v>0</v>
      </c>
      <c r="V39" s="50">
        <v>0</v>
      </c>
      <c r="W39" s="50">
        <v>0</v>
      </c>
      <c r="X39" s="50">
        <v>0</v>
      </c>
      <c r="Y39" s="50">
        <v>0</v>
      </c>
      <c r="Z39" s="50">
        <v>0</v>
      </c>
      <c r="AA39" s="50">
        <v>0</v>
      </c>
      <c r="AB39" s="72">
        <v>39</v>
      </c>
      <c r="AC39" s="72"/>
      <c r="AD39" s="73"/>
      <c r="AE39" s="89" t="s">
        <v>346</v>
      </c>
      <c r="AF39" s="89"/>
      <c r="AG39" s="89"/>
      <c r="AH39" s="89" t="s">
        <v>541</v>
      </c>
      <c r="AI39" s="89" t="s">
        <v>598</v>
      </c>
      <c r="AJ39" s="89">
        <v>21</v>
      </c>
      <c r="AK39" s="89">
        <v>0</v>
      </c>
      <c r="AL39" s="89">
        <v>0</v>
      </c>
      <c r="AM39" s="89">
        <v>0</v>
      </c>
      <c r="AN39" s="89" t="s">
        <v>658</v>
      </c>
      <c r="AO39" s="105" t="str">
        <f>HYPERLINK("https://www.youtube.com/watch?v=5KPTnCtGaEs")</f>
        <v>https://www.youtube.com/watch?v=5KPTnCtGaEs</v>
      </c>
      <c r="AP39" s="89" t="str">
        <f>REPLACE(INDEX(GroupVertices[Group],MATCH(Vertices[[#This Row],[Vertex]],GroupVertices[Vertex],0)),1,1,"")</f>
        <v>1</v>
      </c>
      <c r="AQ39" s="49"/>
      <c r="AR39" s="50"/>
      <c r="AS39" s="49"/>
      <c r="AT39" s="50"/>
      <c r="AU39" s="49"/>
      <c r="AV39" s="50"/>
      <c r="AW39" s="49"/>
      <c r="AX39" s="50"/>
      <c r="AY39" s="49"/>
      <c r="AZ39" s="2"/>
      <c r="BA39" s="3"/>
      <c r="BB39" s="3"/>
      <c r="BC39" s="3"/>
      <c r="BD39" s="3"/>
    </row>
    <row r="40" spans="1:56" ht="29" customHeight="1">
      <c r="A40" s="65" t="s">
        <v>241</v>
      </c>
      <c r="C40" s="66"/>
      <c r="D40" s="66"/>
      <c r="E40" s="67">
        <v>250</v>
      </c>
      <c r="F40" s="69"/>
      <c r="G40" s="103" t="str">
        <f>HYPERLINK("https://i.ytimg.com/vi/vYEX7nK7b30/default.jpg")</f>
        <v>https://i.ytimg.com/vi/vYEX7nK7b30/default.jpg</v>
      </c>
      <c r="H40" s="66" t="s">
        <v>51</v>
      </c>
      <c r="I40" s="70" t="s">
        <v>347</v>
      </c>
      <c r="J40" s="71"/>
      <c r="K40" s="71"/>
      <c r="L40" s="70" t="s">
        <v>347</v>
      </c>
      <c r="M40" s="74">
        <v>1</v>
      </c>
      <c r="N40" s="75">
        <v>1112.4013671875</v>
      </c>
      <c r="O40" s="75">
        <v>1015.6414794921875</v>
      </c>
      <c r="P40" s="76"/>
      <c r="Q40" s="77"/>
      <c r="R40" s="77"/>
      <c r="S40" s="96"/>
      <c r="T40" s="49">
        <v>0</v>
      </c>
      <c r="U40" s="49">
        <v>0</v>
      </c>
      <c r="V40" s="50">
        <v>0</v>
      </c>
      <c r="W40" s="50">
        <v>0</v>
      </c>
      <c r="X40" s="50">
        <v>0</v>
      </c>
      <c r="Y40" s="50">
        <v>0</v>
      </c>
      <c r="Z40" s="50">
        <v>0</v>
      </c>
      <c r="AA40" s="50">
        <v>0</v>
      </c>
      <c r="AB40" s="72">
        <v>40</v>
      </c>
      <c r="AC40" s="72"/>
      <c r="AD40" s="73"/>
      <c r="AE40" s="89" t="s">
        <v>347</v>
      </c>
      <c r="AF40" s="89" t="s">
        <v>432</v>
      </c>
      <c r="AG40" s="89"/>
      <c r="AH40" s="89" t="s">
        <v>542</v>
      </c>
      <c r="AI40" s="89" t="s">
        <v>599</v>
      </c>
      <c r="AJ40" s="89">
        <v>168</v>
      </c>
      <c r="AK40" s="89">
        <v>2</v>
      </c>
      <c r="AL40" s="89">
        <v>6</v>
      </c>
      <c r="AM40" s="89">
        <v>1</v>
      </c>
      <c r="AN40" s="89" t="s">
        <v>658</v>
      </c>
      <c r="AO40" s="105" t="str">
        <f>HYPERLINK("https://www.youtube.com/watch?v=vYEX7nK7b30")</f>
        <v>https://www.youtube.com/watch?v=vYEX7nK7b30</v>
      </c>
      <c r="AP40" s="89" t="str">
        <f>REPLACE(INDEX(GroupVertices[Group],MATCH(Vertices[[#This Row],[Vertex]],GroupVertices[Vertex],0)),1,1,"")</f>
        <v>1</v>
      </c>
      <c r="AQ40" s="49">
        <v>2</v>
      </c>
      <c r="AR40" s="50">
        <v>2.857142857142857</v>
      </c>
      <c r="AS40" s="49">
        <v>0</v>
      </c>
      <c r="AT40" s="50">
        <v>0</v>
      </c>
      <c r="AU40" s="49">
        <v>0</v>
      </c>
      <c r="AV40" s="50">
        <v>0</v>
      </c>
      <c r="AW40" s="49">
        <v>68</v>
      </c>
      <c r="AX40" s="50">
        <v>97.14285714285714</v>
      </c>
      <c r="AY40" s="49">
        <v>70</v>
      </c>
      <c r="AZ40" s="2"/>
      <c r="BA40" s="3"/>
      <c r="BB40" s="3"/>
      <c r="BC40" s="3"/>
      <c r="BD40" s="3"/>
    </row>
    <row r="41" spans="1:56" ht="29" customHeight="1">
      <c r="A41" s="65" t="s">
        <v>242</v>
      </c>
      <c r="C41" s="66"/>
      <c r="D41" s="66"/>
      <c r="E41" s="67">
        <v>250</v>
      </c>
      <c r="F41" s="69"/>
      <c r="G41" s="103" t="str">
        <f>HYPERLINK("https://i.ytimg.com/vi/uDoD-Td2DWA/default.jpg")</f>
        <v>https://i.ytimg.com/vi/uDoD-Td2DWA/default.jpg</v>
      </c>
      <c r="H41" s="66" t="s">
        <v>51</v>
      </c>
      <c r="I41" s="70" t="s">
        <v>348</v>
      </c>
      <c r="J41" s="71"/>
      <c r="K41" s="71"/>
      <c r="L41" s="70" t="s">
        <v>348</v>
      </c>
      <c r="M41" s="74">
        <v>1</v>
      </c>
      <c r="N41" s="75">
        <v>8800.8359375</v>
      </c>
      <c r="O41" s="75">
        <v>2343.594482421875</v>
      </c>
      <c r="P41" s="76"/>
      <c r="Q41" s="77"/>
      <c r="R41" s="77"/>
      <c r="S41" s="96"/>
      <c r="T41" s="49">
        <v>0</v>
      </c>
      <c r="U41" s="49">
        <v>0</v>
      </c>
      <c r="V41" s="50">
        <v>0</v>
      </c>
      <c r="W41" s="50">
        <v>0</v>
      </c>
      <c r="X41" s="50">
        <v>0</v>
      </c>
      <c r="Y41" s="50">
        <v>0</v>
      </c>
      <c r="Z41" s="50">
        <v>0</v>
      </c>
      <c r="AA41" s="50">
        <v>0</v>
      </c>
      <c r="AB41" s="72">
        <v>41</v>
      </c>
      <c r="AC41" s="72"/>
      <c r="AD41" s="73"/>
      <c r="AE41" s="89" t="s">
        <v>348</v>
      </c>
      <c r="AF41" s="89" t="s">
        <v>433</v>
      </c>
      <c r="AG41" s="89" t="s">
        <v>498</v>
      </c>
      <c r="AH41" s="89" t="s">
        <v>543</v>
      </c>
      <c r="AI41" s="89" t="s">
        <v>600</v>
      </c>
      <c r="AJ41" s="89">
        <v>23</v>
      </c>
      <c r="AK41" s="89">
        <v>0</v>
      </c>
      <c r="AL41" s="89">
        <v>0</v>
      </c>
      <c r="AM41" s="89">
        <v>0</v>
      </c>
      <c r="AN41" s="89" t="s">
        <v>658</v>
      </c>
      <c r="AO41" s="105" t="str">
        <f>HYPERLINK("https://www.youtube.com/watch?v=uDoD-Td2DWA")</f>
        <v>https://www.youtube.com/watch?v=uDoD-Td2DWA</v>
      </c>
      <c r="AP41" s="89" t="str">
        <f>REPLACE(INDEX(GroupVertices[Group],MATCH(Vertices[[#This Row],[Vertex]],GroupVertices[Vertex],0)),1,1,"")</f>
        <v>1</v>
      </c>
      <c r="AQ41" s="49">
        <v>2</v>
      </c>
      <c r="AR41" s="50">
        <v>12.5</v>
      </c>
      <c r="AS41" s="49">
        <v>0</v>
      </c>
      <c r="AT41" s="50">
        <v>0</v>
      </c>
      <c r="AU41" s="49">
        <v>0</v>
      </c>
      <c r="AV41" s="50">
        <v>0</v>
      </c>
      <c r="AW41" s="49">
        <v>14</v>
      </c>
      <c r="AX41" s="50">
        <v>87.5</v>
      </c>
      <c r="AY41" s="49">
        <v>16</v>
      </c>
      <c r="AZ41" s="2"/>
      <c r="BA41" s="3"/>
      <c r="BB41" s="3"/>
      <c r="BC41" s="3"/>
      <c r="BD41" s="3"/>
    </row>
    <row r="42" spans="1:56" ht="29" customHeight="1">
      <c r="A42" s="65" t="s">
        <v>243</v>
      </c>
      <c r="C42" s="66"/>
      <c r="D42" s="66"/>
      <c r="E42" s="67">
        <v>250</v>
      </c>
      <c r="F42" s="69"/>
      <c r="G42" s="103" t="str">
        <f>HYPERLINK("https://i.ytimg.com/vi/uRCDgbnpLo0/default.jpg")</f>
        <v>https://i.ytimg.com/vi/uRCDgbnpLo0/default.jpg</v>
      </c>
      <c r="H42" s="66" t="s">
        <v>51</v>
      </c>
      <c r="I42" s="70" t="s">
        <v>349</v>
      </c>
      <c r="J42" s="71"/>
      <c r="K42" s="71"/>
      <c r="L42" s="70" t="s">
        <v>349</v>
      </c>
      <c r="M42" s="74">
        <v>1</v>
      </c>
      <c r="N42" s="75">
        <v>471.69854736328125</v>
      </c>
      <c r="O42" s="75">
        <v>1015.6414794921875</v>
      </c>
      <c r="P42" s="76"/>
      <c r="Q42" s="77"/>
      <c r="R42" s="77"/>
      <c r="S42" s="96"/>
      <c r="T42" s="49">
        <v>0</v>
      </c>
      <c r="U42" s="49">
        <v>0</v>
      </c>
      <c r="V42" s="50">
        <v>0</v>
      </c>
      <c r="W42" s="50">
        <v>0</v>
      </c>
      <c r="X42" s="50">
        <v>0</v>
      </c>
      <c r="Y42" s="50">
        <v>0</v>
      </c>
      <c r="Z42" s="50">
        <v>0</v>
      </c>
      <c r="AA42" s="50">
        <v>0</v>
      </c>
      <c r="AB42" s="72">
        <v>42</v>
      </c>
      <c r="AC42" s="72"/>
      <c r="AD42" s="73"/>
      <c r="AE42" s="89" t="s">
        <v>349</v>
      </c>
      <c r="AF42" s="89" t="s">
        <v>434</v>
      </c>
      <c r="AG42" s="89" t="s">
        <v>499</v>
      </c>
      <c r="AH42" s="89" t="s">
        <v>544</v>
      </c>
      <c r="AI42" s="89" t="s">
        <v>601</v>
      </c>
      <c r="AJ42" s="89">
        <v>671</v>
      </c>
      <c r="AK42" s="89">
        <v>0</v>
      </c>
      <c r="AL42" s="89">
        <v>0</v>
      </c>
      <c r="AM42" s="89">
        <v>0</v>
      </c>
      <c r="AN42" s="89" t="s">
        <v>658</v>
      </c>
      <c r="AO42" s="105" t="str">
        <f>HYPERLINK("https://www.youtube.com/watch?v=uRCDgbnpLo0")</f>
        <v>https://www.youtube.com/watch?v=uRCDgbnpLo0</v>
      </c>
      <c r="AP42" s="89" t="str">
        <f>REPLACE(INDEX(GroupVertices[Group],MATCH(Vertices[[#This Row],[Vertex]],GroupVertices[Vertex],0)),1,1,"")</f>
        <v>1</v>
      </c>
      <c r="AQ42" s="49">
        <v>14</v>
      </c>
      <c r="AR42" s="50">
        <v>6.511627906976744</v>
      </c>
      <c r="AS42" s="49">
        <v>3</v>
      </c>
      <c r="AT42" s="50">
        <v>1.3953488372093024</v>
      </c>
      <c r="AU42" s="49">
        <v>0</v>
      </c>
      <c r="AV42" s="50">
        <v>0</v>
      </c>
      <c r="AW42" s="49">
        <v>198</v>
      </c>
      <c r="AX42" s="50">
        <v>92.09302325581395</v>
      </c>
      <c r="AY42" s="49">
        <v>215</v>
      </c>
      <c r="AZ42" s="2"/>
      <c r="BA42" s="3"/>
      <c r="BB42" s="3"/>
      <c r="BC42" s="3"/>
      <c r="BD42" s="3"/>
    </row>
    <row r="43" spans="1:56" ht="29" customHeight="1">
      <c r="A43" s="65" t="s">
        <v>244</v>
      </c>
      <c r="C43" s="66"/>
      <c r="D43" s="66"/>
      <c r="E43" s="67">
        <v>250</v>
      </c>
      <c r="F43" s="69"/>
      <c r="G43" s="103" t="str">
        <f>HYPERLINK("https://i.ytimg.com/vi/s0cSnfwD4eM/default.jpg")</f>
        <v>https://i.ytimg.com/vi/s0cSnfwD4eM/default.jpg</v>
      </c>
      <c r="H43" s="66" t="s">
        <v>51</v>
      </c>
      <c r="I43" s="70" t="s">
        <v>350</v>
      </c>
      <c r="J43" s="71"/>
      <c r="K43" s="71"/>
      <c r="L43" s="70" t="s">
        <v>350</v>
      </c>
      <c r="M43" s="74">
        <v>1</v>
      </c>
      <c r="N43" s="75">
        <v>8800.8359375</v>
      </c>
      <c r="O43" s="75">
        <v>3671.547119140625</v>
      </c>
      <c r="P43" s="76"/>
      <c r="Q43" s="77"/>
      <c r="R43" s="77"/>
      <c r="S43" s="96"/>
      <c r="T43" s="49">
        <v>0</v>
      </c>
      <c r="U43" s="49">
        <v>0</v>
      </c>
      <c r="V43" s="50">
        <v>0</v>
      </c>
      <c r="W43" s="50">
        <v>0</v>
      </c>
      <c r="X43" s="50">
        <v>0</v>
      </c>
      <c r="Y43" s="50">
        <v>0</v>
      </c>
      <c r="Z43" s="50">
        <v>0</v>
      </c>
      <c r="AA43" s="50">
        <v>0</v>
      </c>
      <c r="AB43" s="72">
        <v>43</v>
      </c>
      <c r="AC43" s="72"/>
      <c r="AD43" s="73"/>
      <c r="AE43" s="89" t="s">
        <v>350</v>
      </c>
      <c r="AF43" s="89"/>
      <c r="AG43" s="89"/>
      <c r="AH43" s="89" t="s">
        <v>545</v>
      </c>
      <c r="AI43" s="89" t="s">
        <v>602</v>
      </c>
      <c r="AJ43" s="89">
        <v>44</v>
      </c>
      <c r="AK43" s="89">
        <v>0</v>
      </c>
      <c r="AL43" s="89">
        <v>0</v>
      </c>
      <c r="AM43" s="89">
        <v>0</v>
      </c>
      <c r="AN43" s="89" t="s">
        <v>658</v>
      </c>
      <c r="AO43" s="105" t="str">
        <f>HYPERLINK("https://www.youtube.com/watch?v=s0cSnfwD4eM")</f>
        <v>https://www.youtube.com/watch?v=s0cSnfwD4eM</v>
      </c>
      <c r="AP43" s="89" t="str">
        <f>REPLACE(INDEX(GroupVertices[Group],MATCH(Vertices[[#This Row],[Vertex]],GroupVertices[Vertex],0)),1,1,"")</f>
        <v>1</v>
      </c>
      <c r="AQ43" s="49"/>
      <c r="AR43" s="50"/>
      <c r="AS43" s="49"/>
      <c r="AT43" s="50"/>
      <c r="AU43" s="49"/>
      <c r="AV43" s="50"/>
      <c r="AW43" s="49"/>
      <c r="AX43" s="50"/>
      <c r="AY43" s="49"/>
      <c r="AZ43" s="2"/>
      <c r="BA43" s="3"/>
      <c r="BB43" s="3"/>
      <c r="BC43" s="3"/>
      <c r="BD43" s="3"/>
    </row>
    <row r="44" spans="1:56" ht="29" customHeight="1">
      <c r="A44" s="65" t="s">
        <v>245</v>
      </c>
      <c r="C44" s="66"/>
      <c r="D44" s="66"/>
      <c r="E44" s="67">
        <v>250</v>
      </c>
      <c r="F44" s="69"/>
      <c r="G44" s="103" t="str">
        <f>HYPERLINK("https://i.ytimg.com/vi/q3IwDG8ByYw/default.jpg")</f>
        <v>https://i.ytimg.com/vi/q3IwDG8ByYw/default.jpg</v>
      </c>
      <c r="H44" s="66" t="s">
        <v>51</v>
      </c>
      <c r="I44" s="70" t="s">
        <v>351</v>
      </c>
      <c r="J44" s="71"/>
      <c r="K44" s="71"/>
      <c r="L44" s="70" t="s">
        <v>351</v>
      </c>
      <c r="M44" s="74">
        <v>1</v>
      </c>
      <c r="N44" s="75">
        <v>471.69854736328125</v>
      </c>
      <c r="O44" s="75">
        <v>2343.594482421875</v>
      </c>
      <c r="P44" s="76"/>
      <c r="Q44" s="77"/>
      <c r="R44" s="77"/>
      <c r="S44" s="96"/>
      <c r="T44" s="49">
        <v>0</v>
      </c>
      <c r="U44" s="49">
        <v>0</v>
      </c>
      <c r="V44" s="50">
        <v>0</v>
      </c>
      <c r="W44" s="50">
        <v>0</v>
      </c>
      <c r="X44" s="50">
        <v>0</v>
      </c>
      <c r="Y44" s="50">
        <v>0</v>
      </c>
      <c r="Z44" s="50">
        <v>0</v>
      </c>
      <c r="AA44" s="50">
        <v>0</v>
      </c>
      <c r="AB44" s="72">
        <v>44</v>
      </c>
      <c r="AC44" s="72"/>
      <c r="AD44" s="73"/>
      <c r="AE44" s="89" t="s">
        <v>351</v>
      </c>
      <c r="AF44" s="89" t="s">
        <v>435</v>
      </c>
      <c r="AG44" s="89" t="s">
        <v>500</v>
      </c>
      <c r="AH44" s="89" t="s">
        <v>360</v>
      </c>
      <c r="AI44" s="89" t="s">
        <v>603</v>
      </c>
      <c r="AJ44" s="89">
        <v>49</v>
      </c>
      <c r="AK44" s="89">
        <v>1</v>
      </c>
      <c r="AL44" s="89">
        <v>1</v>
      </c>
      <c r="AM44" s="89">
        <v>0</v>
      </c>
      <c r="AN44" s="89" t="s">
        <v>658</v>
      </c>
      <c r="AO44" s="105" t="str">
        <f>HYPERLINK("https://www.youtube.com/watch?v=q3IwDG8ByYw")</f>
        <v>https://www.youtube.com/watch?v=q3IwDG8ByYw</v>
      </c>
      <c r="AP44" s="89" t="str">
        <f>REPLACE(INDEX(GroupVertices[Group],MATCH(Vertices[[#This Row],[Vertex]],GroupVertices[Vertex],0)),1,1,"")</f>
        <v>1</v>
      </c>
      <c r="AQ44" s="49">
        <v>11</v>
      </c>
      <c r="AR44" s="50">
        <v>7.096774193548387</v>
      </c>
      <c r="AS44" s="49">
        <v>4</v>
      </c>
      <c r="AT44" s="50">
        <v>2.5806451612903225</v>
      </c>
      <c r="AU44" s="49">
        <v>0</v>
      </c>
      <c r="AV44" s="50">
        <v>0</v>
      </c>
      <c r="AW44" s="49">
        <v>140</v>
      </c>
      <c r="AX44" s="50">
        <v>90.3225806451613</v>
      </c>
      <c r="AY44" s="49">
        <v>155</v>
      </c>
      <c r="AZ44" s="2"/>
      <c r="BA44" s="3"/>
      <c r="BB44" s="3"/>
      <c r="BC44" s="3"/>
      <c r="BD44" s="3"/>
    </row>
    <row r="45" spans="1:56" ht="29" customHeight="1">
      <c r="A45" s="65" t="s">
        <v>246</v>
      </c>
      <c r="C45" s="66"/>
      <c r="D45" s="66"/>
      <c r="E45" s="67">
        <v>250</v>
      </c>
      <c r="F45" s="69"/>
      <c r="G45" s="103" t="str">
        <f>HYPERLINK("https://i.ytimg.com/vi/5j4GCMhCqBU/default.jpg")</f>
        <v>https://i.ytimg.com/vi/5j4GCMhCqBU/default.jpg</v>
      </c>
      <c r="H45" s="66" t="s">
        <v>51</v>
      </c>
      <c r="I45" s="70" t="s">
        <v>352</v>
      </c>
      <c r="J45" s="71"/>
      <c r="K45" s="71"/>
      <c r="L45" s="70" t="s">
        <v>352</v>
      </c>
      <c r="M45" s="74">
        <v>1</v>
      </c>
      <c r="N45" s="75">
        <v>8160.13232421875</v>
      </c>
      <c r="O45" s="75">
        <v>3671.547119140625</v>
      </c>
      <c r="P45" s="76"/>
      <c r="Q45" s="77"/>
      <c r="R45" s="77"/>
      <c r="S45" s="96"/>
      <c r="T45" s="49">
        <v>0</v>
      </c>
      <c r="U45" s="49">
        <v>0</v>
      </c>
      <c r="V45" s="50">
        <v>0</v>
      </c>
      <c r="W45" s="50">
        <v>0</v>
      </c>
      <c r="X45" s="50">
        <v>0</v>
      </c>
      <c r="Y45" s="50">
        <v>0</v>
      </c>
      <c r="Z45" s="50">
        <v>0</v>
      </c>
      <c r="AA45" s="50">
        <v>0</v>
      </c>
      <c r="AB45" s="72">
        <v>45</v>
      </c>
      <c r="AC45" s="72"/>
      <c r="AD45" s="73"/>
      <c r="AE45" s="89" t="s">
        <v>352</v>
      </c>
      <c r="AF45" s="89" t="s">
        <v>436</v>
      </c>
      <c r="AG45" s="89" t="s">
        <v>501</v>
      </c>
      <c r="AH45" s="89" t="s">
        <v>360</v>
      </c>
      <c r="AI45" s="89" t="s">
        <v>604</v>
      </c>
      <c r="AJ45" s="89">
        <v>143</v>
      </c>
      <c r="AK45" s="89">
        <v>0</v>
      </c>
      <c r="AL45" s="89">
        <v>3</v>
      </c>
      <c r="AM45" s="89">
        <v>0</v>
      </c>
      <c r="AN45" s="89" t="s">
        <v>658</v>
      </c>
      <c r="AO45" s="105" t="str">
        <f>HYPERLINK("https://www.youtube.com/watch?v=5j4GCMhCqBU")</f>
        <v>https://www.youtube.com/watch?v=5j4GCMhCqBU</v>
      </c>
      <c r="AP45" s="89" t="str">
        <f>REPLACE(INDEX(GroupVertices[Group],MATCH(Vertices[[#This Row],[Vertex]],GroupVertices[Vertex],0)),1,1,"")</f>
        <v>1</v>
      </c>
      <c r="AQ45" s="49">
        <v>11</v>
      </c>
      <c r="AR45" s="50">
        <v>12.64367816091954</v>
      </c>
      <c r="AS45" s="49">
        <v>0</v>
      </c>
      <c r="AT45" s="50">
        <v>0</v>
      </c>
      <c r="AU45" s="49">
        <v>0</v>
      </c>
      <c r="AV45" s="50">
        <v>0</v>
      </c>
      <c r="AW45" s="49">
        <v>76</v>
      </c>
      <c r="AX45" s="50">
        <v>87.35632183908046</v>
      </c>
      <c r="AY45" s="49">
        <v>87</v>
      </c>
      <c r="AZ45" s="2"/>
      <c r="BA45" s="3"/>
      <c r="BB45" s="3"/>
      <c r="BC45" s="3"/>
      <c r="BD45" s="3"/>
    </row>
    <row r="46" spans="1:56" ht="29" customHeight="1">
      <c r="A46" s="65" t="s">
        <v>247</v>
      </c>
      <c r="C46" s="66"/>
      <c r="D46" s="66"/>
      <c r="E46" s="67">
        <v>250</v>
      </c>
      <c r="F46" s="69"/>
      <c r="G46" s="103" t="str">
        <f>HYPERLINK("https://i.ytimg.com/vi/5nsltvVIg3I/default.jpg")</f>
        <v>https://i.ytimg.com/vi/5nsltvVIg3I/default.jpg</v>
      </c>
      <c r="H46" s="66" t="s">
        <v>51</v>
      </c>
      <c r="I46" s="70" t="s">
        <v>353</v>
      </c>
      <c r="J46" s="71"/>
      <c r="K46" s="71"/>
      <c r="L46" s="70" t="s">
        <v>353</v>
      </c>
      <c r="M46" s="74">
        <v>1</v>
      </c>
      <c r="N46" s="75">
        <v>6878.7265625</v>
      </c>
      <c r="O46" s="75">
        <v>3671.547119140625</v>
      </c>
      <c r="P46" s="76"/>
      <c r="Q46" s="77"/>
      <c r="R46" s="77"/>
      <c r="S46" s="96"/>
      <c r="T46" s="49">
        <v>0</v>
      </c>
      <c r="U46" s="49">
        <v>0</v>
      </c>
      <c r="V46" s="50">
        <v>0</v>
      </c>
      <c r="W46" s="50">
        <v>0</v>
      </c>
      <c r="X46" s="50">
        <v>0</v>
      </c>
      <c r="Y46" s="50">
        <v>0</v>
      </c>
      <c r="Z46" s="50">
        <v>0</v>
      </c>
      <c r="AA46" s="50">
        <v>0</v>
      </c>
      <c r="AB46" s="72">
        <v>46</v>
      </c>
      <c r="AC46" s="72"/>
      <c r="AD46" s="73"/>
      <c r="AE46" s="89" t="s">
        <v>353</v>
      </c>
      <c r="AF46" s="89" t="s">
        <v>437</v>
      </c>
      <c r="AG46" s="89"/>
      <c r="AH46" s="89" t="s">
        <v>542</v>
      </c>
      <c r="AI46" s="89" t="s">
        <v>605</v>
      </c>
      <c r="AJ46" s="89">
        <v>191</v>
      </c>
      <c r="AK46" s="89">
        <v>0</v>
      </c>
      <c r="AL46" s="89">
        <v>5</v>
      </c>
      <c r="AM46" s="89">
        <v>0</v>
      </c>
      <c r="AN46" s="89" t="s">
        <v>658</v>
      </c>
      <c r="AO46" s="105" t="str">
        <f>HYPERLINK("https://www.youtube.com/watch?v=5nsltvVIg3I")</f>
        <v>https://www.youtube.com/watch?v=5nsltvVIg3I</v>
      </c>
      <c r="AP46" s="89" t="str">
        <f>REPLACE(INDEX(GroupVertices[Group],MATCH(Vertices[[#This Row],[Vertex]],GroupVertices[Vertex],0)),1,1,"")</f>
        <v>1</v>
      </c>
      <c r="AQ46" s="49">
        <v>6</v>
      </c>
      <c r="AR46" s="50">
        <v>5.2631578947368425</v>
      </c>
      <c r="AS46" s="49">
        <v>0</v>
      </c>
      <c r="AT46" s="50">
        <v>0</v>
      </c>
      <c r="AU46" s="49">
        <v>0</v>
      </c>
      <c r="AV46" s="50">
        <v>0</v>
      </c>
      <c r="AW46" s="49">
        <v>108</v>
      </c>
      <c r="AX46" s="50">
        <v>94.73684210526316</v>
      </c>
      <c r="AY46" s="49">
        <v>114</v>
      </c>
      <c r="AZ46" s="2"/>
      <c r="BA46" s="3"/>
      <c r="BB46" s="3"/>
      <c r="BC46" s="3"/>
      <c r="BD46" s="3"/>
    </row>
    <row r="47" spans="1:56" ht="29" customHeight="1">
      <c r="A47" s="65" t="s">
        <v>248</v>
      </c>
      <c r="C47" s="66"/>
      <c r="D47" s="66"/>
      <c r="E47" s="67">
        <v>250</v>
      </c>
      <c r="F47" s="69"/>
      <c r="G47" s="103" t="str">
        <f>HYPERLINK("https://i.ytimg.com/vi/HUcfg4_OHsg/default.jpg")</f>
        <v>https://i.ytimg.com/vi/HUcfg4_OHsg/default.jpg</v>
      </c>
      <c r="H47" s="66" t="s">
        <v>51</v>
      </c>
      <c r="I47" s="70" t="s">
        <v>354</v>
      </c>
      <c r="J47" s="71"/>
      <c r="K47" s="71"/>
      <c r="L47" s="70" t="s">
        <v>354</v>
      </c>
      <c r="M47" s="74">
        <v>1</v>
      </c>
      <c r="N47" s="75">
        <v>7519.4296875</v>
      </c>
      <c r="O47" s="75">
        <v>3671.547119140625</v>
      </c>
      <c r="P47" s="76"/>
      <c r="Q47" s="77"/>
      <c r="R47" s="77"/>
      <c r="S47" s="96"/>
      <c r="T47" s="49">
        <v>0</v>
      </c>
      <c r="U47" s="49">
        <v>0</v>
      </c>
      <c r="V47" s="50">
        <v>0</v>
      </c>
      <c r="W47" s="50">
        <v>0</v>
      </c>
      <c r="X47" s="50">
        <v>0</v>
      </c>
      <c r="Y47" s="50">
        <v>0</v>
      </c>
      <c r="Z47" s="50">
        <v>0</v>
      </c>
      <c r="AA47" s="50">
        <v>0</v>
      </c>
      <c r="AB47" s="72">
        <v>47</v>
      </c>
      <c r="AC47" s="72"/>
      <c r="AD47" s="73"/>
      <c r="AE47" s="89" t="s">
        <v>354</v>
      </c>
      <c r="AF47" s="89" t="s">
        <v>438</v>
      </c>
      <c r="AG47" s="89"/>
      <c r="AH47" s="89" t="s">
        <v>542</v>
      </c>
      <c r="AI47" s="89" t="s">
        <v>606</v>
      </c>
      <c r="AJ47" s="89">
        <v>310</v>
      </c>
      <c r="AK47" s="89">
        <v>0</v>
      </c>
      <c r="AL47" s="89">
        <v>6</v>
      </c>
      <c r="AM47" s="89">
        <v>0</v>
      </c>
      <c r="AN47" s="89" t="s">
        <v>658</v>
      </c>
      <c r="AO47" s="105" t="str">
        <f>HYPERLINK("https://www.youtube.com/watch?v=HUcfg4_OHsg")</f>
        <v>https://www.youtube.com/watch?v=HUcfg4_OHsg</v>
      </c>
      <c r="AP47" s="89" t="str">
        <f>REPLACE(INDEX(GroupVertices[Group],MATCH(Vertices[[#This Row],[Vertex]],GroupVertices[Vertex],0)),1,1,"")</f>
        <v>1</v>
      </c>
      <c r="AQ47" s="49">
        <v>2</v>
      </c>
      <c r="AR47" s="50">
        <v>3.278688524590164</v>
      </c>
      <c r="AS47" s="49">
        <v>0</v>
      </c>
      <c r="AT47" s="50">
        <v>0</v>
      </c>
      <c r="AU47" s="49">
        <v>0</v>
      </c>
      <c r="AV47" s="50">
        <v>0</v>
      </c>
      <c r="AW47" s="49">
        <v>59</v>
      </c>
      <c r="AX47" s="50">
        <v>96.72131147540983</v>
      </c>
      <c r="AY47" s="49">
        <v>61</v>
      </c>
      <c r="AZ47" s="2"/>
      <c r="BA47" s="3"/>
      <c r="BB47" s="3"/>
      <c r="BC47" s="3"/>
      <c r="BD47" s="3"/>
    </row>
    <row r="48" spans="1:56" ht="29" customHeight="1">
      <c r="A48" s="65" t="s">
        <v>249</v>
      </c>
      <c r="C48" s="66"/>
      <c r="D48" s="66"/>
      <c r="E48" s="67">
        <v>250</v>
      </c>
      <c r="F48" s="69"/>
      <c r="G48" s="103" t="str">
        <f>HYPERLINK("https://i.ytimg.com/vi/_G1kQAOFRjQ/default.jpg")</f>
        <v>https://i.ytimg.com/vi/_G1kQAOFRjQ/default.jpg</v>
      </c>
      <c r="H48" s="66" t="s">
        <v>51</v>
      </c>
      <c r="I48" s="70" t="s">
        <v>355</v>
      </c>
      <c r="J48" s="71"/>
      <c r="K48" s="71"/>
      <c r="L48" s="70" t="s">
        <v>355</v>
      </c>
      <c r="M48" s="74">
        <v>1</v>
      </c>
      <c r="N48" s="75">
        <v>1112.4013671875</v>
      </c>
      <c r="O48" s="75">
        <v>2343.594482421875</v>
      </c>
      <c r="P48" s="76"/>
      <c r="Q48" s="77"/>
      <c r="R48" s="77"/>
      <c r="S48" s="96"/>
      <c r="T48" s="49">
        <v>0</v>
      </c>
      <c r="U48" s="49">
        <v>0</v>
      </c>
      <c r="V48" s="50">
        <v>0</v>
      </c>
      <c r="W48" s="50">
        <v>0</v>
      </c>
      <c r="X48" s="50">
        <v>0</v>
      </c>
      <c r="Y48" s="50">
        <v>0</v>
      </c>
      <c r="Z48" s="50">
        <v>0</v>
      </c>
      <c r="AA48" s="50">
        <v>0</v>
      </c>
      <c r="AB48" s="72">
        <v>48</v>
      </c>
      <c r="AC48" s="72"/>
      <c r="AD48" s="73"/>
      <c r="AE48" s="89" t="s">
        <v>355</v>
      </c>
      <c r="AF48" s="89" t="s">
        <v>439</v>
      </c>
      <c r="AG48" s="89" t="s">
        <v>502</v>
      </c>
      <c r="AH48" s="89" t="s">
        <v>546</v>
      </c>
      <c r="AI48" s="89" t="s">
        <v>607</v>
      </c>
      <c r="AJ48" s="89">
        <v>68</v>
      </c>
      <c r="AK48" s="89">
        <v>0</v>
      </c>
      <c r="AL48" s="89">
        <v>2</v>
      </c>
      <c r="AM48" s="89">
        <v>0</v>
      </c>
      <c r="AN48" s="89" t="s">
        <v>658</v>
      </c>
      <c r="AO48" s="105" t="str">
        <f>HYPERLINK("https://www.youtube.com/watch?v=_G1kQAOFRjQ")</f>
        <v>https://www.youtube.com/watch?v=_G1kQAOFRjQ</v>
      </c>
      <c r="AP48" s="89" t="str">
        <f>REPLACE(INDEX(GroupVertices[Group],MATCH(Vertices[[#This Row],[Vertex]],GroupVertices[Vertex],0)),1,1,"")</f>
        <v>1</v>
      </c>
      <c r="AQ48" s="49">
        <v>5</v>
      </c>
      <c r="AR48" s="50">
        <v>4.901960784313726</v>
      </c>
      <c r="AS48" s="49">
        <v>0</v>
      </c>
      <c r="AT48" s="50">
        <v>0</v>
      </c>
      <c r="AU48" s="49">
        <v>0</v>
      </c>
      <c r="AV48" s="50">
        <v>0</v>
      </c>
      <c r="AW48" s="49">
        <v>97</v>
      </c>
      <c r="AX48" s="50">
        <v>95.09803921568627</v>
      </c>
      <c r="AY48" s="49">
        <v>102</v>
      </c>
      <c r="AZ48" s="2"/>
      <c r="BA48" s="3"/>
      <c r="BB48" s="3"/>
      <c r="BC48" s="3"/>
      <c r="BD48" s="3"/>
    </row>
    <row r="49" spans="1:56" ht="29" customHeight="1">
      <c r="A49" s="65" t="s">
        <v>250</v>
      </c>
      <c r="C49" s="66"/>
      <c r="D49" s="66"/>
      <c r="E49" s="67">
        <v>250</v>
      </c>
      <c r="F49" s="69"/>
      <c r="G49" s="103" t="str">
        <f>HYPERLINK("https://i.ytimg.com/vi/p2v0QBd22zc/default.jpg")</f>
        <v>https://i.ytimg.com/vi/p2v0QBd22zc/default.jpg</v>
      </c>
      <c r="H49" s="66" t="s">
        <v>51</v>
      </c>
      <c r="I49" s="70" t="s">
        <v>356</v>
      </c>
      <c r="J49" s="71"/>
      <c r="K49" s="71"/>
      <c r="L49" s="70" t="s">
        <v>356</v>
      </c>
      <c r="M49" s="74">
        <v>1</v>
      </c>
      <c r="N49" s="75">
        <v>3675.212646484375</v>
      </c>
      <c r="O49" s="75">
        <v>2343.594482421875</v>
      </c>
      <c r="P49" s="76"/>
      <c r="Q49" s="77"/>
      <c r="R49" s="77"/>
      <c r="S49" s="96"/>
      <c r="T49" s="49">
        <v>0</v>
      </c>
      <c r="U49" s="49">
        <v>0</v>
      </c>
      <c r="V49" s="50">
        <v>0</v>
      </c>
      <c r="W49" s="50">
        <v>0</v>
      </c>
      <c r="X49" s="50">
        <v>0</v>
      </c>
      <c r="Y49" s="50">
        <v>0</v>
      </c>
      <c r="Z49" s="50">
        <v>0</v>
      </c>
      <c r="AA49" s="50">
        <v>0</v>
      </c>
      <c r="AB49" s="72">
        <v>49</v>
      </c>
      <c r="AC49" s="72"/>
      <c r="AD49" s="73"/>
      <c r="AE49" s="89" t="s">
        <v>356</v>
      </c>
      <c r="AF49" s="89"/>
      <c r="AG49" s="89" t="s">
        <v>356</v>
      </c>
      <c r="AH49" s="89" t="s">
        <v>547</v>
      </c>
      <c r="AI49" s="89" t="s">
        <v>608</v>
      </c>
      <c r="AJ49" s="89">
        <v>111</v>
      </c>
      <c r="AK49" s="89">
        <v>0</v>
      </c>
      <c r="AL49" s="89">
        <v>1</v>
      </c>
      <c r="AM49" s="89">
        <v>0</v>
      </c>
      <c r="AN49" s="89" t="s">
        <v>658</v>
      </c>
      <c r="AO49" s="105" t="str">
        <f>HYPERLINK("https://www.youtube.com/watch?v=p2v0QBd22zc")</f>
        <v>https://www.youtube.com/watch?v=p2v0QBd22zc</v>
      </c>
      <c r="AP49" s="89" t="str">
        <f>REPLACE(INDEX(GroupVertices[Group],MATCH(Vertices[[#This Row],[Vertex]],GroupVertices[Vertex],0)),1,1,"")</f>
        <v>1</v>
      </c>
      <c r="AQ49" s="49"/>
      <c r="AR49" s="50"/>
      <c r="AS49" s="49"/>
      <c r="AT49" s="50"/>
      <c r="AU49" s="49"/>
      <c r="AV49" s="50"/>
      <c r="AW49" s="49"/>
      <c r="AX49" s="50"/>
      <c r="AY49" s="49"/>
      <c r="AZ49" s="2"/>
      <c r="BA49" s="3"/>
      <c r="BB49" s="3"/>
      <c r="BC49" s="3"/>
      <c r="BD49" s="3"/>
    </row>
    <row r="50" spans="1:56" ht="29" customHeight="1">
      <c r="A50" s="65" t="s">
        <v>251</v>
      </c>
      <c r="C50" s="66"/>
      <c r="D50" s="66"/>
      <c r="E50" s="67">
        <v>250</v>
      </c>
      <c r="F50" s="69"/>
      <c r="G50" s="103" t="str">
        <f>HYPERLINK("https://i.ytimg.com/vi/4FZqyfVD798/default.jpg")</f>
        <v>https://i.ytimg.com/vi/4FZqyfVD798/default.jpg</v>
      </c>
      <c r="H50" s="66" t="s">
        <v>51</v>
      </c>
      <c r="I50" s="70" t="s">
        <v>357</v>
      </c>
      <c r="J50" s="71"/>
      <c r="K50" s="71"/>
      <c r="L50" s="70" t="s">
        <v>357</v>
      </c>
      <c r="M50" s="74">
        <v>1</v>
      </c>
      <c r="N50" s="75">
        <v>4315.9150390625</v>
      </c>
      <c r="O50" s="75">
        <v>2343.594482421875</v>
      </c>
      <c r="P50" s="76"/>
      <c r="Q50" s="77"/>
      <c r="R50" s="77"/>
      <c r="S50" s="96"/>
      <c r="T50" s="49">
        <v>0</v>
      </c>
      <c r="U50" s="49">
        <v>0</v>
      </c>
      <c r="V50" s="50">
        <v>0</v>
      </c>
      <c r="W50" s="50">
        <v>0</v>
      </c>
      <c r="X50" s="50">
        <v>0</v>
      </c>
      <c r="Y50" s="50">
        <v>0</v>
      </c>
      <c r="Z50" s="50">
        <v>0</v>
      </c>
      <c r="AA50" s="50">
        <v>0</v>
      </c>
      <c r="AB50" s="72">
        <v>50</v>
      </c>
      <c r="AC50" s="72"/>
      <c r="AD50" s="73"/>
      <c r="AE50" s="89" t="s">
        <v>357</v>
      </c>
      <c r="AF50" s="89" t="s">
        <v>440</v>
      </c>
      <c r="AG50" s="89" t="s">
        <v>503</v>
      </c>
      <c r="AH50" s="89" t="s">
        <v>542</v>
      </c>
      <c r="AI50" s="89" t="s">
        <v>609</v>
      </c>
      <c r="AJ50" s="89">
        <v>115</v>
      </c>
      <c r="AK50" s="89">
        <v>0</v>
      </c>
      <c r="AL50" s="89">
        <v>2</v>
      </c>
      <c r="AM50" s="89">
        <v>0</v>
      </c>
      <c r="AN50" s="89" t="s">
        <v>658</v>
      </c>
      <c r="AO50" s="105" t="str">
        <f>HYPERLINK("https://www.youtube.com/watch?v=4FZqyfVD798")</f>
        <v>https://www.youtube.com/watch?v=4FZqyfVD798</v>
      </c>
      <c r="AP50" s="89" t="str">
        <f>REPLACE(INDEX(GroupVertices[Group],MATCH(Vertices[[#This Row],[Vertex]],GroupVertices[Vertex],0)),1,1,"")</f>
        <v>1</v>
      </c>
      <c r="AQ50" s="49">
        <v>1</v>
      </c>
      <c r="AR50" s="50">
        <v>5</v>
      </c>
      <c r="AS50" s="49">
        <v>0</v>
      </c>
      <c r="AT50" s="50">
        <v>0</v>
      </c>
      <c r="AU50" s="49">
        <v>0</v>
      </c>
      <c r="AV50" s="50">
        <v>0</v>
      </c>
      <c r="AW50" s="49">
        <v>19</v>
      </c>
      <c r="AX50" s="50">
        <v>95</v>
      </c>
      <c r="AY50" s="49">
        <v>20</v>
      </c>
      <c r="AZ50" s="2"/>
      <c r="BA50" s="3"/>
      <c r="BB50" s="3"/>
      <c r="BC50" s="3"/>
      <c r="BD50" s="3"/>
    </row>
    <row r="51" spans="1:56" ht="29" customHeight="1">
      <c r="A51" s="65" t="s">
        <v>252</v>
      </c>
      <c r="C51" s="66"/>
      <c r="D51" s="66"/>
      <c r="E51" s="67">
        <v>250</v>
      </c>
      <c r="F51" s="69"/>
      <c r="G51" s="103" t="str">
        <f>HYPERLINK("https://i.ytimg.com/vi/_0qGG_VjgV4/default.jpg")</f>
        <v>https://i.ytimg.com/vi/_0qGG_VjgV4/default.jpg</v>
      </c>
      <c r="H51" s="66" t="s">
        <v>51</v>
      </c>
      <c r="I51" s="70" t="s">
        <v>358</v>
      </c>
      <c r="J51" s="71"/>
      <c r="K51" s="71"/>
      <c r="L51" s="70" t="s">
        <v>358</v>
      </c>
      <c r="M51" s="74">
        <v>1</v>
      </c>
      <c r="N51" s="75">
        <v>3034.509765625</v>
      </c>
      <c r="O51" s="75">
        <v>2343.594482421875</v>
      </c>
      <c r="P51" s="76"/>
      <c r="Q51" s="77"/>
      <c r="R51" s="77"/>
      <c r="S51" s="96"/>
      <c r="T51" s="49">
        <v>0</v>
      </c>
      <c r="U51" s="49">
        <v>0</v>
      </c>
      <c r="V51" s="50">
        <v>0</v>
      </c>
      <c r="W51" s="50">
        <v>0</v>
      </c>
      <c r="X51" s="50">
        <v>0</v>
      </c>
      <c r="Y51" s="50">
        <v>0</v>
      </c>
      <c r="Z51" s="50">
        <v>0</v>
      </c>
      <c r="AA51" s="50">
        <v>0</v>
      </c>
      <c r="AB51" s="72">
        <v>51</v>
      </c>
      <c r="AC51" s="72"/>
      <c r="AD51" s="73"/>
      <c r="AE51" s="89" t="s">
        <v>358</v>
      </c>
      <c r="AF51" s="89" t="s">
        <v>441</v>
      </c>
      <c r="AG51" s="89" t="s">
        <v>504</v>
      </c>
      <c r="AH51" s="89" t="s">
        <v>548</v>
      </c>
      <c r="AI51" s="89" t="s">
        <v>610</v>
      </c>
      <c r="AJ51" s="89">
        <v>133</v>
      </c>
      <c r="AK51" s="89">
        <v>0</v>
      </c>
      <c r="AL51" s="89">
        <v>2</v>
      </c>
      <c r="AM51" s="89">
        <v>0</v>
      </c>
      <c r="AN51" s="89" t="s">
        <v>658</v>
      </c>
      <c r="AO51" s="105" t="str">
        <f>HYPERLINK("https://www.youtube.com/watch?v=_0qGG_VjgV4")</f>
        <v>https://www.youtube.com/watch?v=_0qGG_VjgV4</v>
      </c>
      <c r="AP51" s="89" t="str">
        <f>REPLACE(INDEX(GroupVertices[Group],MATCH(Vertices[[#This Row],[Vertex]],GroupVertices[Vertex],0)),1,1,"")</f>
        <v>1</v>
      </c>
      <c r="AQ51" s="49">
        <v>1</v>
      </c>
      <c r="AR51" s="50">
        <v>12.5</v>
      </c>
      <c r="AS51" s="49">
        <v>0</v>
      </c>
      <c r="AT51" s="50">
        <v>0</v>
      </c>
      <c r="AU51" s="49">
        <v>0</v>
      </c>
      <c r="AV51" s="50">
        <v>0</v>
      </c>
      <c r="AW51" s="49">
        <v>7</v>
      </c>
      <c r="AX51" s="50">
        <v>87.5</v>
      </c>
      <c r="AY51" s="49">
        <v>8</v>
      </c>
      <c r="AZ51" s="2"/>
      <c r="BA51" s="3"/>
      <c r="BB51" s="3"/>
      <c r="BC51" s="3"/>
      <c r="BD51" s="3"/>
    </row>
    <row r="52" spans="1:56" ht="29" customHeight="1">
      <c r="A52" s="65" t="s">
        <v>253</v>
      </c>
      <c r="C52" s="66"/>
      <c r="D52" s="66"/>
      <c r="E52" s="67">
        <v>250</v>
      </c>
      <c r="F52" s="69"/>
      <c r="G52" s="103" t="str">
        <f>HYPERLINK("https://i.ytimg.com/vi/EZ9-UkPniFE/default.jpg")</f>
        <v>https://i.ytimg.com/vi/EZ9-UkPniFE/default.jpg</v>
      </c>
      <c r="H52" s="66" t="s">
        <v>51</v>
      </c>
      <c r="I52" s="70" t="s">
        <v>359</v>
      </c>
      <c r="J52" s="71"/>
      <c r="K52" s="71"/>
      <c r="L52" s="70" t="s">
        <v>359</v>
      </c>
      <c r="M52" s="74">
        <v>1</v>
      </c>
      <c r="N52" s="75">
        <v>1753.104248046875</v>
      </c>
      <c r="O52" s="75">
        <v>2343.594482421875</v>
      </c>
      <c r="P52" s="76"/>
      <c r="Q52" s="77"/>
      <c r="R52" s="77"/>
      <c r="S52" s="96"/>
      <c r="T52" s="49">
        <v>0</v>
      </c>
      <c r="U52" s="49">
        <v>0</v>
      </c>
      <c r="V52" s="50">
        <v>0</v>
      </c>
      <c r="W52" s="50">
        <v>0</v>
      </c>
      <c r="X52" s="50">
        <v>0</v>
      </c>
      <c r="Y52" s="50">
        <v>0</v>
      </c>
      <c r="Z52" s="50">
        <v>0</v>
      </c>
      <c r="AA52" s="50">
        <v>0</v>
      </c>
      <c r="AB52" s="72">
        <v>52</v>
      </c>
      <c r="AC52" s="72"/>
      <c r="AD52" s="73"/>
      <c r="AE52" s="89" t="s">
        <v>359</v>
      </c>
      <c r="AF52" s="89" t="s">
        <v>442</v>
      </c>
      <c r="AG52" s="89" t="s">
        <v>484</v>
      </c>
      <c r="AH52" s="89" t="s">
        <v>360</v>
      </c>
      <c r="AI52" s="89" t="s">
        <v>611</v>
      </c>
      <c r="AJ52" s="89">
        <v>19</v>
      </c>
      <c r="AK52" s="89">
        <v>0</v>
      </c>
      <c r="AL52" s="89">
        <v>0</v>
      </c>
      <c r="AM52" s="89">
        <v>0</v>
      </c>
      <c r="AN52" s="89" t="s">
        <v>658</v>
      </c>
      <c r="AO52" s="105" t="str">
        <f>HYPERLINK("https://www.youtube.com/watch?v=EZ9-UkPniFE")</f>
        <v>https://www.youtube.com/watch?v=EZ9-UkPniFE</v>
      </c>
      <c r="AP52" s="89" t="str">
        <f>REPLACE(INDEX(GroupVertices[Group],MATCH(Vertices[[#This Row],[Vertex]],GroupVertices[Vertex],0)),1,1,"")</f>
        <v>1</v>
      </c>
      <c r="AQ52" s="49">
        <v>13</v>
      </c>
      <c r="AR52" s="50">
        <v>10.655737704918034</v>
      </c>
      <c r="AS52" s="49">
        <v>1</v>
      </c>
      <c r="AT52" s="50">
        <v>0.819672131147541</v>
      </c>
      <c r="AU52" s="49">
        <v>0</v>
      </c>
      <c r="AV52" s="50">
        <v>0</v>
      </c>
      <c r="AW52" s="49">
        <v>108</v>
      </c>
      <c r="AX52" s="50">
        <v>88.52459016393442</v>
      </c>
      <c r="AY52" s="49">
        <v>122</v>
      </c>
      <c r="AZ52" s="2"/>
      <c r="BA52" s="3"/>
      <c r="BB52" s="3"/>
      <c r="BC52" s="3"/>
      <c r="BD52" s="3"/>
    </row>
    <row r="53" spans="1:56" ht="29" customHeight="1">
      <c r="A53" s="65" t="s">
        <v>254</v>
      </c>
      <c r="C53" s="66"/>
      <c r="D53" s="66"/>
      <c r="E53" s="67">
        <v>250</v>
      </c>
      <c r="F53" s="69"/>
      <c r="G53" s="103" t="str">
        <f>HYPERLINK("https://i.ytimg.com/vi/WMNMjx7AJgc/default.jpg")</f>
        <v>https://i.ytimg.com/vi/WMNMjx7AJgc/default.jpg</v>
      </c>
      <c r="H53" s="66" t="s">
        <v>51</v>
      </c>
      <c r="I53" s="70" t="s">
        <v>360</v>
      </c>
      <c r="J53" s="71"/>
      <c r="K53" s="71"/>
      <c r="L53" s="70" t="s">
        <v>360</v>
      </c>
      <c r="M53" s="74">
        <v>1</v>
      </c>
      <c r="N53" s="75">
        <v>2393.80712890625</v>
      </c>
      <c r="O53" s="75">
        <v>2343.594482421875</v>
      </c>
      <c r="P53" s="76"/>
      <c r="Q53" s="77"/>
      <c r="R53" s="77"/>
      <c r="S53" s="96"/>
      <c r="T53" s="49">
        <v>0</v>
      </c>
      <c r="U53" s="49">
        <v>0</v>
      </c>
      <c r="V53" s="50">
        <v>0</v>
      </c>
      <c r="W53" s="50">
        <v>0</v>
      </c>
      <c r="X53" s="50">
        <v>0</v>
      </c>
      <c r="Y53" s="50">
        <v>0</v>
      </c>
      <c r="Z53" s="50">
        <v>0</v>
      </c>
      <c r="AA53" s="50">
        <v>0</v>
      </c>
      <c r="AB53" s="72">
        <v>53</v>
      </c>
      <c r="AC53" s="72"/>
      <c r="AD53" s="73"/>
      <c r="AE53" s="89" t="s">
        <v>360</v>
      </c>
      <c r="AF53" s="89" t="s">
        <v>443</v>
      </c>
      <c r="AG53" s="89"/>
      <c r="AH53" s="89" t="s">
        <v>536</v>
      </c>
      <c r="AI53" s="89" t="s">
        <v>612</v>
      </c>
      <c r="AJ53" s="89">
        <v>29</v>
      </c>
      <c r="AK53" s="89">
        <v>0</v>
      </c>
      <c r="AL53" s="89">
        <v>0</v>
      </c>
      <c r="AM53" s="89">
        <v>0</v>
      </c>
      <c r="AN53" s="89" t="s">
        <v>658</v>
      </c>
      <c r="AO53" s="105" t="str">
        <f>HYPERLINK("https://www.youtube.com/watch?v=WMNMjx7AJgc")</f>
        <v>https://www.youtube.com/watch?v=WMNMjx7AJgc</v>
      </c>
      <c r="AP53" s="89" t="str">
        <f>REPLACE(INDEX(GroupVertices[Group],MATCH(Vertices[[#This Row],[Vertex]],GroupVertices[Vertex],0)),1,1,"")</f>
        <v>1</v>
      </c>
      <c r="AQ53" s="49">
        <v>0</v>
      </c>
      <c r="AR53" s="50">
        <v>0</v>
      </c>
      <c r="AS53" s="49">
        <v>0</v>
      </c>
      <c r="AT53" s="50">
        <v>0</v>
      </c>
      <c r="AU53" s="49">
        <v>0</v>
      </c>
      <c r="AV53" s="50">
        <v>0</v>
      </c>
      <c r="AW53" s="49">
        <v>2</v>
      </c>
      <c r="AX53" s="50">
        <v>100</v>
      </c>
      <c r="AY53" s="49">
        <v>2</v>
      </c>
      <c r="AZ53" s="2"/>
      <c r="BA53" s="3"/>
      <c r="BB53" s="3"/>
      <c r="BC53" s="3"/>
      <c r="BD53" s="3"/>
    </row>
    <row r="54" spans="1:56" ht="29" customHeight="1">
      <c r="A54" s="65" t="s">
        <v>255</v>
      </c>
      <c r="C54" s="66"/>
      <c r="D54" s="66"/>
      <c r="E54" s="67">
        <v>250</v>
      </c>
      <c r="F54" s="69"/>
      <c r="G54" s="103" t="str">
        <f>HYPERLINK("https://i.ytimg.com/vi/p6eZklNZ8-k/default.jpg")</f>
        <v>https://i.ytimg.com/vi/p6eZklNZ8-k/default.jpg</v>
      </c>
      <c r="H54" s="66" t="s">
        <v>51</v>
      </c>
      <c r="I54" s="70" t="s">
        <v>361</v>
      </c>
      <c r="J54" s="71"/>
      <c r="K54" s="71"/>
      <c r="L54" s="70" t="s">
        <v>361</v>
      </c>
      <c r="M54" s="74">
        <v>1</v>
      </c>
      <c r="N54" s="75">
        <v>471.69854736328125</v>
      </c>
      <c r="O54" s="75">
        <v>7655.40576171875</v>
      </c>
      <c r="P54" s="76"/>
      <c r="Q54" s="77"/>
      <c r="R54" s="77"/>
      <c r="S54" s="96"/>
      <c r="T54" s="49">
        <v>0</v>
      </c>
      <c r="U54" s="49">
        <v>0</v>
      </c>
      <c r="V54" s="50">
        <v>0</v>
      </c>
      <c r="W54" s="50">
        <v>0</v>
      </c>
      <c r="X54" s="50">
        <v>0</v>
      </c>
      <c r="Y54" s="50">
        <v>0</v>
      </c>
      <c r="Z54" s="50">
        <v>0</v>
      </c>
      <c r="AA54" s="50">
        <v>0</v>
      </c>
      <c r="AB54" s="72">
        <v>54</v>
      </c>
      <c r="AC54" s="72"/>
      <c r="AD54" s="73"/>
      <c r="AE54" s="89" t="s">
        <v>361</v>
      </c>
      <c r="AF54" s="89" t="s">
        <v>444</v>
      </c>
      <c r="AG54" s="89" t="s">
        <v>505</v>
      </c>
      <c r="AH54" s="89" t="s">
        <v>549</v>
      </c>
      <c r="AI54" s="89" t="s">
        <v>613</v>
      </c>
      <c r="AJ54" s="89">
        <v>94</v>
      </c>
      <c r="AK54" s="89">
        <v>0</v>
      </c>
      <c r="AL54" s="89">
        <v>1</v>
      </c>
      <c r="AM54" s="89">
        <v>0</v>
      </c>
      <c r="AN54" s="89" t="s">
        <v>658</v>
      </c>
      <c r="AO54" s="105" t="str">
        <f>HYPERLINK("https://www.youtube.com/watch?v=p6eZklNZ8-k")</f>
        <v>https://www.youtube.com/watch?v=p6eZklNZ8-k</v>
      </c>
      <c r="AP54" s="89" t="str">
        <f>REPLACE(INDEX(GroupVertices[Group],MATCH(Vertices[[#This Row],[Vertex]],GroupVertices[Vertex],0)),1,1,"")</f>
        <v>1</v>
      </c>
      <c r="AQ54" s="49">
        <v>1</v>
      </c>
      <c r="AR54" s="50">
        <v>2.7777777777777777</v>
      </c>
      <c r="AS54" s="49">
        <v>1</v>
      </c>
      <c r="AT54" s="50">
        <v>2.7777777777777777</v>
      </c>
      <c r="AU54" s="49">
        <v>0</v>
      </c>
      <c r="AV54" s="50">
        <v>0</v>
      </c>
      <c r="AW54" s="49">
        <v>34</v>
      </c>
      <c r="AX54" s="50">
        <v>94.44444444444444</v>
      </c>
      <c r="AY54" s="49">
        <v>36</v>
      </c>
      <c r="AZ54" s="2"/>
      <c r="BA54" s="3"/>
      <c r="BB54" s="3"/>
      <c r="BC54" s="3"/>
      <c r="BD54" s="3"/>
    </row>
    <row r="55" spans="1:56" ht="29" customHeight="1">
      <c r="A55" s="65" t="s">
        <v>256</v>
      </c>
      <c r="C55" s="66"/>
      <c r="D55" s="66"/>
      <c r="E55" s="67">
        <v>250</v>
      </c>
      <c r="F55" s="69"/>
      <c r="G55" s="103" t="str">
        <f>HYPERLINK("https://i.ytimg.com/vi/TDBxBEu8JX0/default.jpg")</f>
        <v>https://i.ytimg.com/vi/TDBxBEu8JX0/default.jpg</v>
      </c>
      <c r="H55" s="66" t="s">
        <v>51</v>
      </c>
      <c r="I55" s="70" t="s">
        <v>362</v>
      </c>
      <c r="J55" s="71"/>
      <c r="K55" s="71"/>
      <c r="L55" s="70" t="s">
        <v>362</v>
      </c>
      <c r="M55" s="74">
        <v>1</v>
      </c>
      <c r="N55" s="75">
        <v>1112.4013671875</v>
      </c>
      <c r="O55" s="75">
        <v>7655.40576171875</v>
      </c>
      <c r="P55" s="76"/>
      <c r="Q55" s="77"/>
      <c r="R55" s="77"/>
      <c r="S55" s="96"/>
      <c r="T55" s="49">
        <v>0</v>
      </c>
      <c r="U55" s="49">
        <v>0</v>
      </c>
      <c r="V55" s="50">
        <v>0</v>
      </c>
      <c r="W55" s="50">
        <v>0</v>
      </c>
      <c r="X55" s="50">
        <v>0</v>
      </c>
      <c r="Y55" s="50">
        <v>0</v>
      </c>
      <c r="Z55" s="50">
        <v>0</v>
      </c>
      <c r="AA55" s="50">
        <v>0</v>
      </c>
      <c r="AB55" s="72">
        <v>55</v>
      </c>
      <c r="AC55" s="72"/>
      <c r="AD55" s="73"/>
      <c r="AE55" s="89" t="s">
        <v>362</v>
      </c>
      <c r="AF55" s="89" t="s">
        <v>445</v>
      </c>
      <c r="AG55" s="89" t="s">
        <v>487</v>
      </c>
      <c r="AH55" s="89" t="s">
        <v>360</v>
      </c>
      <c r="AI55" s="89" t="s">
        <v>614</v>
      </c>
      <c r="AJ55" s="89">
        <v>54</v>
      </c>
      <c r="AK55" s="89">
        <v>0</v>
      </c>
      <c r="AL55" s="89">
        <v>2</v>
      </c>
      <c r="AM55" s="89">
        <v>0</v>
      </c>
      <c r="AN55" s="89" t="s">
        <v>658</v>
      </c>
      <c r="AO55" s="105" t="str">
        <f>HYPERLINK("https://www.youtube.com/watch?v=TDBxBEu8JX0")</f>
        <v>https://www.youtube.com/watch?v=TDBxBEu8JX0</v>
      </c>
      <c r="AP55" s="89" t="str">
        <f>REPLACE(INDEX(GroupVertices[Group],MATCH(Vertices[[#This Row],[Vertex]],GroupVertices[Vertex],0)),1,1,"")</f>
        <v>1</v>
      </c>
      <c r="AQ55" s="49">
        <v>15</v>
      </c>
      <c r="AR55" s="50">
        <v>9.933774834437086</v>
      </c>
      <c r="AS55" s="49">
        <v>1</v>
      </c>
      <c r="AT55" s="50">
        <v>0.6622516556291391</v>
      </c>
      <c r="AU55" s="49">
        <v>0</v>
      </c>
      <c r="AV55" s="50">
        <v>0</v>
      </c>
      <c r="AW55" s="49">
        <v>135</v>
      </c>
      <c r="AX55" s="50">
        <v>89.40397350993378</v>
      </c>
      <c r="AY55" s="49">
        <v>151</v>
      </c>
      <c r="AZ55" s="2"/>
      <c r="BA55" s="3"/>
      <c r="BB55" s="3"/>
      <c r="BC55" s="3"/>
      <c r="BD55" s="3"/>
    </row>
    <row r="56" spans="1:56" ht="29" customHeight="1">
      <c r="A56" s="65" t="s">
        <v>257</v>
      </c>
      <c r="C56" s="66"/>
      <c r="D56" s="66"/>
      <c r="E56" s="67">
        <v>250</v>
      </c>
      <c r="F56" s="69"/>
      <c r="G56" s="103" t="str">
        <f>HYPERLINK("https://i.ytimg.com/vi/szzp3PcEmtw/default.jpg")</f>
        <v>https://i.ytimg.com/vi/szzp3PcEmtw/default.jpg</v>
      </c>
      <c r="H56" s="66" t="s">
        <v>51</v>
      </c>
      <c r="I56" s="70" t="s">
        <v>363</v>
      </c>
      <c r="J56" s="71"/>
      <c r="K56" s="71"/>
      <c r="L56" s="70" t="s">
        <v>363</v>
      </c>
      <c r="M56" s="74">
        <v>1</v>
      </c>
      <c r="N56" s="75">
        <v>8800.8359375</v>
      </c>
      <c r="O56" s="75">
        <v>8983.3583984375</v>
      </c>
      <c r="P56" s="76"/>
      <c r="Q56" s="77"/>
      <c r="R56" s="77"/>
      <c r="S56" s="96"/>
      <c r="T56" s="49">
        <v>0</v>
      </c>
      <c r="U56" s="49">
        <v>0</v>
      </c>
      <c r="V56" s="50">
        <v>0</v>
      </c>
      <c r="W56" s="50">
        <v>0</v>
      </c>
      <c r="X56" s="50">
        <v>0</v>
      </c>
      <c r="Y56" s="50">
        <v>0</v>
      </c>
      <c r="Z56" s="50">
        <v>0</v>
      </c>
      <c r="AA56" s="50">
        <v>0</v>
      </c>
      <c r="AB56" s="72">
        <v>56</v>
      </c>
      <c r="AC56" s="72"/>
      <c r="AD56" s="73"/>
      <c r="AE56" s="89" t="s">
        <v>363</v>
      </c>
      <c r="AF56" s="89" t="s">
        <v>446</v>
      </c>
      <c r="AG56" s="89" t="s">
        <v>506</v>
      </c>
      <c r="AH56" s="89" t="s">
        <v>360</v>
      </c>
      <c r="AI56" s="89" t="s">
        <v>615</v>
      </c>
      <c r="AJ56" s="89">
        <v>3621</v>
      </c>
      <c r="AK56" s="89">
        <v>1</v>
      </c>
      <c r="AL56" s="89">
        <v>41</v>
      </c>
      <c r="AM56" s="89">
        <v>0</v>
      </c>
      <c r="AN56" s="89" t="s">
        <v>658</v>
      </c>
      <c r="AO56" s="105" t="str">
        <f>HYPERLINK("https://www.youtube.com/watch?v=szzp3PcEmtw")</f>
        <v>https://www.youtube.com/watch?v=szzp3PcEmtw</v>
      </c>
      <c r="AP56" s="89" t="str">
        <f>REPLACE(INDEX(GroupVertices[Group],MATCH(Vertices[[#This Row],[Vertex]],GroupVertices[Vertex],0)),1,1,"")</f>
        <v>1</v>
      </c>
      <c r="AQ56" s="49">
        <v>15</v>
      </c>
      <c r="AR56" s="50">
        <v>8.620689655172415</v>
      </c>
      <c r="AS56" s="49">
        <v>1</v>
      </c>
      <c r="AT56" s="50">
        <v>0.5747126436781609</v>
      </c>
      <c r="AU56" s="49">
        <v>0</v>
      </c>
      <c r="AV56" s="50">
        <v>0</v>
      </c>
      <c r="AW56" s="49">
        <v>158</v>
      </c>
      <c r="AX56" s="50">
        <v>90.80459770114942</v>
      </c>
      <c r="AY56" s="49">
        <v>174</v>
      </c>
      <c r="AZ56" s="2"/>
      <c r="BA56" s="3"/>
      <c r="BB56" s="3"/>
      <c r="BC56" s="3"/>
      <c r="BD56" s="3"/>
    </row>
    <row r="57" spans="1:56" ht="29" customHeight="1">
      <c r="A57" s="65" t="s">
        <v>258</v>
      </c>
      <c r="C57" s="66"/>
      <c r="D57" s="66"/>
      <c r="E57" s="67">
        <v>250</v>
      </c>
      <c r="F57" s="69"/>
      <c r="G57" s="103" t="str">
        <f>HYPERLINK("https://i.ytimg.com/vi/-w3cZ9aqY9s/default.jpg")</f>
        <v>https://i.ytimg.com/vi/-w3cZ9aqY9s/default.jpg</v>
      </c>
      <c r="H57" s="66" t="s">
        <v>51</v>
      </c>
      <c r="I57" s="70" t="s">
        <v>360</v>
      </c>
      <c r="J57" s="71"/>
      <c r="K57" s="71"/>
      <c r="L57" s="70" t="s">
        <v>360</v>
      </c>
      <c r="M57" s="74">
        <v>1</v>
      </c>
      <c r="N57" s="75">
        <v>7519.4296875</v>
      </c>
      <c r="O57" s="75">
        <v>8983.3583984375</v>
      </c>
      <c r="P57" s="76"/>
      <c r="Q57" s="77"/>
      <c r="R57" s="77"/>
      <c r="S57" s="96"/>
      <c r="T57" s="49">
        <v>0</v>
      </c>
      <c r="U57" s="49">
        <v>0</v>
      </c>
      <c r="V57" s="50">
        <v>0</v>
      </c>
      <c r="W57" s="50">
        <v>0</v>
      </c>
      <c r="X57" s="50">
        <v>0</v>
      </c>
      <c r="Y57" s="50">
        <v>0</v>
      </c>
      <c r="Z57" s="50">
        <v>0</v>
      </c>
      <c r="AA57" s="50">
        <v>0</v>
      </c>
      <c r="AB57" s="72">
        <v>57</v>
      </c>
      <c r="AC57" s="72"/>
      <c r="AD57" s="73"/>
      <c r="AE57" s="89" t="s">
        <v>360</v>
      </c>
      <c r="AF57" s="89" t="s">
        <v>447</v>
      </c>
      <c r="AG57" s="89" t="s">
        <v>360</v>
      </c>
      <c r="AH57" s="89" t="s">
        <v>550</v>
      </c>
      <c r="AI57" s="89" t="s">
        <v>616</v>
      </c>
      <c r="AJ57" s="89">
        <v>280</v>
      </c>
      <c r="AK57" s="89">
        <v>1</v>
      </c>
      <c r="AL57" s="89">
        <v>2</v>
      </c>
      <c r="AM57" s="89">
        <v>2</v>
      </c>
      <c r="AN57" s="89" t="s">
        <v>658</v>
      </c>
      <c r="AO57" s="105" t="str">
        <f>HYPERLINK("https://www.youtube.com/watch?v=-w3cZ9aqY9s")</f>
        <v>https://www.youtube.com/watch?v=-w3cZ9aqY9s</v>
      </c>
      <c r="AP57" s="89" t="str">
        <f>REPLACE(INDEX(GroupVertices[Group],MATCH(Vertices[[#This Row],[Vertex]],GroupVertices[Vertex],0)),1,1,"")</f>
        <v>1</v>
      </c>
      <c r="AQ57" s="49">
        <v>4</v>
      </c>
      <c r="AR57" s="50">
        <v>6.779661016949152</v>
      </c>
      <c r="AS57" s="49">
        <v>0</v>
      </c>
      <c r="AT57" s="50">
        <v>0</v>
      </c>
      <c r="AU57" s="49">
        <v>0</v>
      </c>
      <c r="AV57" s="50">
        <v>0</v>
      </c>
      <c r="AW57" s="49">
        <v>55</v>
      </c>
      <c r="AX57" s="50">
        <v>93.22033898305085</v>
      </c>
      <c r="AY57" s="49">
        <v>59</v>
      </c>
      <c r="AZ57" s="2"/>
      <c r="BA57" s="3"/>
      <c r="BB57" s="3"/>
      <c r="BC57" s="3"/>
      <c r="BD57" s="3"/>
    </row>
    <row r="58" spans="1:56" ht="29" customHeight="1">
      <c r="A58" s="65" t="s">
        <v>259</v>
      </c>
      <c r="C58" s="66"/>
      <c r="D58" s="66"/>
      <c r="E58" s="67">
        <v>250</v>
      </c>
      <c r="F58" s="69"/>
      <c r="G58" s="103" t="str">
        <f>HYPERLINK("https://i.ytimg.com/vi/a_8_GP0htN4/default.jpg")</f>
        <v>https://i.ytimg.com/vi/a_8_GP0htN4/default.jpg</v>
      </c>
      <c r="H58" s="66" t="s">
        <v>51</v>
      </c>
      <c r="I58" s="70" t="s">
        <v>364</v>
      </c>
      <c r="J58" s="71"/>
      <c r="K58" s="71"/>
      <c r="L58" s="70" t="s">
        <v>364</v>
      </c>
      <c r="M58" s="74">
        <v>1</v>
      </c>
      <c r="N58" s="75">
        <v>8160.13232421875</v>
      </c>
      <c r="O58" s="75">
        <v>8983.3583984375</v>
      </c>
      <c r="P58" s="76"/>
      <c r="Q58" s="77"/>
      <c r="R58" s="77"/>
      <c r="S58" s="96"/>
      <c r="T58" s="49">
        <v>0</v>
      </c>
      <c r="U58" s="49">
        <v>0</v>
      </c>
      <c r="V58" s="50">
        <v>0</v>
      </c>
      <c r="W58" s="50">
        <v>0</v>
      </c>
      <c r="X58" s="50">
        <v>0</v>
      </c>
      <c r="Y58" s="50">
        <v>0</v>
      </c>
      <c r="Z58" s="50">
        <v>0</v>
      </c>
      <c r="AA58" s="50">
        <v>0</v>
      </c>
      <c r="AB58" s="72">
        <v>58</v>
      </c>
      <c r="AC58" s="72"/>
      <c r="AD58" s="73"/>
      <c r="AE58" s="89" t="s">
        <v>364</v>
      </c>
      <c r="AF58" s="89" t="s">
        <v>448</v>
      </c>
      <c r="AG58" s="89" t="s">
        <v>507</v>
      </c>
      <c r="AH58" s="89" t="s">
        <v>360</v>
      </c>
      <c r="AI58" s="89" t="s">
        <v>617</v>
      </c>
      <c r="AJ58" s="89">
        <v>330</v>
      </c>
      <c r="AK58" s="89">
        <v>0</v>
      </c>
      <c r="AL58" s="89">
        <v>2</v>
      </c>
      <c r="AM58" s="89">
        <v>0</v>
      </c>
      <c r="AN58" s="89" t="s">
        <v>658</v>
      </c>
      <c r="AO58" s="105" t="str">
        <f>HYPERLINK("https://www.youtube.com/watch?v=a_8_GP0htN4")</f>
        <v>https://www.youtube.com/watch?v=a_8_GP0htN4</v>
      </c>
      <c r="AP58" s="89" t="str">
        <f>REPLACE(INDEX(GroupVertices[Group],MATCH(Vertices[[#This Row],[Vertex]],GroupVertices[Vertex],0)),1,1,"")</f>
        <v>1</v>
      </c>
      <c r="AQ58" s="49">
        <v>10</v>
      </c>
      <c r="AR58" s="50">
        <v>10.309278350515465</v>
      </c>
      <c r="AS58" s="49">
        <v>1</v>
      </c>
      <c r="AT58" s="50">
        <v>1.0309278350515463</v>
      </c>
      <c r="AU58" s="49">
        <v>0</v>
      </c>
      <c r="AV58" s="50">
        <v>0</v>
      </c>
      <c r="AW58" s="49">
        <v>86</v>
      </c>
      <c r="AX58" s="50">
        <v>88.65979381443299</v>
      </c>
      <c r="AY58" s="49">
        <v>97</v>
      </c>
      <c r="AZ58" s="2"/>
      <c r="BA58" s="3"/>
      <c r="BB58" s="3"/>
      <c r="BC58" s="3"/>
      <c r="BD58" s="3"/>
    </row>
    <row r="59" spans="1:56" ht="29" customHeight="1">
      <c r="A59" s="65" t="s">
        <v>260</v>
      </c>
      <c r="C59" s="66"/>
      <c r="D59" s="66"/>
      <c r="E59" s="67">
        <v>250</v>
      </c>
      <c r="F59" s="69"/>
      <c r="G59" s="103" t="str">
        <f>HYPERLINK("https://i.ytimg.com/vi/rNkcCuNDfBo/default.jpg")</f>
        <v>https://i.ytimg.com/vi/rNkcCuNDfBo/default.jpg</v>
      </c>
      <c r="H59" s="66" t="s">
        <v>51</v>
      </c>
      <c r="I59" s="70" t="s">
        <v>365</v>
      </c>
      <c r="J59" s="71"/>
      <c r="K59" s="71"/>
      <c r="L59" s="70" t="s">
        <v>365</v>
      </c>
      <c r="M59" s="74">
        <v>1</v>
      </c>
      <c r="N59" s="75">
        <v>1753.104248046875</v>
      </c>
      <c r="O59" s="75">
        <v>7655.40576171875</v>
      </c>
      <c r="P59" s="76"/>
      <c r="Q59" s="77"/>
      <c r="R59" s="77"/>
      <c r="S59" s="96"/>
      <c r="T59" s="49">
        <v>0</v>
      </c>
      <c r="U59" s="49">
        <v>0</v>
      </c>
      <c r="V59" s="50">
        <v>0</v>
      </c>
      <c r="W59" s="50">
        <v>0</v>
      </c>
      <c r="X59" s="50">
        <v>0</v>
      </c>
      <c r="Y59" s="50">
        <v>0</v>
      </c>
      <c r="Z59" s="50">
        <v>0</v>
      </c>
      <c r="AA59" s="50">
        <v>0</v>
      </c>
      <c r="AB59" s="72">
        <v>59</v>
      </c>
      <c r="AC59" s="72"/>
      <c r="AD59" s="73"/>
      <c r="AE59" s="89" t="s">
        <v>365</v>
      </c>
      <c r="AF59" s="89" t="s">
        <v>449</v>
      </c>
      <c r="AG59" s="89" t="s">
        <v>508</v>
      </c>
      <c r="AH59" s="89" t="s">
        <v>360</v>
      </c>
      <c r="AI59" s="89" t="s">
        <v>618</v>
      </c>
      <c r="AJ59" s="89">
        <v>32</v>
      </c>
      <c r="AK59" s="89">
        <v>0</v>
      </c>
      <c r="AL59" s="89">
        <v>1</v>
      </c>
      <c r="AM59" s="89">
        <v>0</v>
      </c>
      <c r="AN59" s="89" t="s">
        <v>658</v>
      </c>
      <c r="AO59" s="105" t="str">
        <f>HYPERLINK("https://www.youtube.com/watch?v=rNkcCuNDfBo")</f>
        <v>https://www.youtube.com/watch?v=rNkcCuNDfBo</v>
      </c>
      <c r="AP59" s="89" t="str">
        <f>REPLACE(INDEX(GroupVertices[Group],MATCH(Vertices[[#This Row],[Vertex]],GroupVertices[Vertex],0)),1,1,"")</f>
        <v>1</v>
      </c>
      <c r="AQ59" s="49">
        <v>13</v>
      </c>
      <c r="AR59" s="50">
        <v>9.848484848484848</v>
      </c>
      <c r="AS59" s="49">
        <v>1</v>
      </c>
      <c r="AT59" s="50">
        <v>0.7575757575757576</v>
      </c>
      <c r="AU59" s="49">
        <v>0</v>
      </c>
      <c r="AV59" s="50">
        <v>0</v>
      </c>
      <c r="AW59" s="49">
        <v>118</v>
      </c>
      <c r="AX59" s="50">
        <v>89.39393939393939</v>
      </c>
      <c r="AY59" s="49">
        <v>132</v>
      </c>
      <c r="AZ59" s="2"/>
      <c r="BA59" s="3"/>
      <c r="BB59" s="3"/>
      <c r="BC59" s="3"/>
      <c r="BD59" s="3"/>
    </row>
    <row r="60" spans="1:56" ht="29" customHeight="1">
      <c r="A60" s="65" t="s">
        <v>261</v>
      </c>
      <c r="C60" s="66"/>
      <c r="D60" s="66"/>
      <c r="E60" s="67">
        <v>250</v>
      </c>
      <c r="F60" s="69"/>
      <c r="G60" s="103" t="str">
        <f>HYPERLINK("https://i.ytimg.com/vi/MPvqvmOsn3A/default.jpg")</f>
        <v>https://i.ytimg.com/vi/MPvqvmOsn3A/default.jpg</v>
      </c>
      <c r="H60" s="66" t="s">
        <v>51</v>
      </c>
      <c r="I60" s="70" t="s">
        <v>366</v>
      </c>
      <c r="J60" s="71"/>
      <c r="K60" s="71"/>
      <c r="L60" s="70" t="s">
        <v>366</v>
      </c>
      <c r="M60" s="74">
        <v>1</v>
      </c>
      <c r="N60" s="75">
        <v>4315.9150390625</v>
      </c>
      <c r="O60" s="75">
        <v>7655.40576171875</v>
      </c>
      <c r="P60" s="76"/>
      <c r="Q60" s="77"/>
      <c r="R60" s="77"/>
      <c r="S60" s="96"/>
      <c r="T60" s="49">
        <v>0</v>
      </c>
      <c r="U60" s="49">
        <v>0</v>
      </c>
      <c r="V60" s="50">
        <v>0</v>
      </c>
      <c r="W60" s="50">
        <v>0</v>
      </c>
      <c r="X60" s="50">
        <v>0</v>
      </c>
      <c r="Y60" s="50">
        <v>0</v>
      </c>
      <c r="Z60" s="50">
        <v>0</v>
      </c>
      <c r="AA60" s="50">
        <v>0</v>
      </c>
      <c r="AB60" s="72">
        <v>60</v>
      </c>
      <c r="AC60" s="72"/>
      <c r="AD60" s="73"/>
      <c r="AE60" s="89" t="s">
        <v>366</v>
      </c>
      <c r="AF60" s="89" t="s">
        <v>450</v>
      </c>
      <c r="AG60" s="89" t="s">
        <v>509</v>
      </c>
      <c r="AH60" s="89" t="s">
        <v>360</v>
      </c>
      <c r="AI60" s="89" t="s">
        <v>619</v>
      </c>
      <c r="AJ60" s="89">
        <v>86</v>
      </c>
      <c r="AK60" s="89">
        <v>0</v>
      </c>
      <c r="AL60" s="89">
        <v>2</v>
      </c>
      <c r="AM60" s="89">
        <v>0</v>
      </c>
      <c r="AN60" s="89" t="s">
        <v>658</v>
      </c>
      <c r="AO60" s="105" t="str">
        <f>HYPERLINK("https://www.youtube.com/watch?v=MPvqvmOsn3A")</f>
        <v>https://www.youtube.com/watch?v=MPvqvmOsn3A</v>
      </c>
      <c r="AP60" s="89" t="str">
        <f>REPLACE(INDEX(GroupVertices[Group],MATCH(Vertices[[#This Row],[Vertex]],GroupVertices[Vertex],0)),1,1,"")</f>
        <v>1</v>
      </c>
      <c r="AQ60" s="49">
        <v>10</v>
      </c>
      <c r="AR60" s="50">
        <v>7.092198581560283</v>
      </c>
      <c r="AS60" s="49">
        <v>1</v>
      </c>
      <c r="AT60" s="50">
        <v>0.7092198581560284</v>
      </c>
      <c r="AU60" s="49">
        <v>0</v>
      </c>
      <c r="AV60" s="50">
        <v>0</v>
      </c>
      <c r="AW60" s="49">
        <v>130</v>
      </c>
      <c r="AX60" s="50">
        <v>92.19858156028369</v>
      </c>
      <c r="AY60" s="49">
        <v>141</v>
      </c>
      <c r="AZ60" s="2"/>
      <c r="BA60" s="3"/>
      <c r="BB60" s="3"/>
      <c r="BC60" s="3"/>
      <c r="BD60" s="3"/>
    </row>
    <row r="61" spans="1:56" ht="29" customHeight="1">
      <c r="A61" s="65" t="s">
        <v>262</v>
      </c>
      <c r="C61" s="66"/>
      <c r="D61" s="66"/>
      <c r="E61" s="67">
        <v>250</v>
      </c>
      <c r="F61" s="69"/>
      <c r="G61" s="103" t="str">
        <f>HYPERLINK("https://i.ytimg.com/vi/6JZpLDGQsPM/default.jpg")</f>
        <v>https://i.ytimg.com/vi/6JZpLDGQsPM/default.jpg</v>
      </c>
      <c r="H61" s="66" t="s">
        <v>51</v>
      </c>
      <c r="I61" s="70" t="s">
        <v>367</v>
      </c>
      <c r="J61" s="71"/>
      <c r="K61" s="71"/>
      <c r="L61" s="70" t="s">
        <v>367</v>
      </c>
      <c r="M61" s="74">
        <v>1</v>
      </c>
      <c r="N61" s="75">
        <v>4956.61865234375</v>
      </c>
      <c r="O61" s="75">
        <v>7655.40576171875</v>
      </c>
      <c r="P61" s="76"/>
      <c r="Q61" s="77"/>
      <c r="R61" s="77"/>
      <c r="S61" s="96"/>
      <c r="T61" s="49">
        <v>0</v>
      </c>
      <c r="U61" s="49">
        <v>0</v>
      </c>
      <c r="V61" s="50">
        <v>0</v>
      </c>
      <c r="W61" s="50">
        <v>0</v>
      </c>
      <c r="X61" s="50">
        <v>0</v>
      </c>
      <c r="Y61" s="50">
        <v>0</v>
      </c>
      <c r="Z61" s="50">
        <v>0</v>
      </c>
      <c r="AA61" s="50">
        <v>0</v>
      </c>
      <c r="AB61" s="72">
        <v>61</v>
      </c>
      <c r="AC61" s="72"/>
      <c r="AD61" s="73"/>
      <c r="AE61" s="89" t="s">
        <v>367</v>
      </c>
      <c r="AF61" s="89" t="s">
        <v>451</v>
      </c>
      <c r="AG61" s="89" t="s">
        <v>510</v>
      </c>
      <c r="AH61" s="89" t="s">
        <v>551</v>
      </c>
      <c r="AI61" s="89" t="s">
        <v>620</v>
      </c>
      <c r="AJ61" s="89">
        <v>18</v>
      </c>
      <c r="AK61" s="89">
        <v>0</v>
      </c>
      <c r="AL61" s="89">
        <v>1</v>
      </c>
      <c r="AM61" s="89">
        <v>0</v>
      </c>
      <c r="AN61" s="89" t="s">
        <v>658</v>
      </c>
      <c r="AO61" s="105" t="str">
        <f>HYPERLINK("https://www.youtube.com/watch?v=6JZpLDGQsPM")</f>
        <v>https://www.youtube.com/watch?v=6JZpLDGQsPM</v>
      </c>
      <c r="AP61" s="89" t="str">
        <f>REPLACE(INDEX(GroupVertices[Group],MATCH(Vertices[[#This Row],[Vertex]],GroupVertices[Vertex],0)),1,1,"")</f>
        <v>1</v>
      </c>
      <c r="AQ61" s="49">
        <v>2</v>
      </c>
      <c r="AR61" s="50">
        <v>12.5</v>
      </c>
      <c r="AS61" s="49">
        <v>0</v>
      </c>
      <c r="AT61" s="50">
        <v>0</v>
      </c>
      <c r="AU61" s="49">
        <v>0</v>
      </c>
      <c r="AV61" s="50">
        <v>0</v>
      </c>
      <c r="AW61" s="49">
        <v>14</v>
      </c>
      <c r="AX61" s="50">
        <v>87.5</v>
      </c>
      <c r="AY61" s="49">
        <v>16</v>
      </c>
      <c r="AZ61" s="2"/>
      <c r="BA61" s="3"/>
      <c r="BB61" s="3"/>
      <c r="BC61" s="3"/>
      <c r="BD61" s="3"/>
    </row>
    <row r="62" spans="1:56" ht="29" customHeight="1">
      <c r="A62" s="65" t="s">
        <v>263</v>
      </c>
      <c r="C62" s="66"/>
      <c r="D62" s="66"/>
      <c r="E62" s="67">
        <v>250</v>
      </c>
      <c r="F62" s="69"/>
      <c r="G62" s="103" t="str">
        <f>HYPERLINK("https://i.ytimg.com/vi/Gmj63tVcbcE/default.jpg")</f>
        <v>https://i.ytimg.com/vi/Gmj63tVcbcE/default.jpg</v>
      </c>
      <c r="H62" s="66" t="s">
        <v>51</v>
      </c>
      <c r="I62" s="70" t="s">
        <v>368</v>
      </c>
      <c r="J62" s="71"/>
      <c r="K62" s="71"/>
      <c r="L62" s="70" t="s">
        <v>368</v>
      </c>
      <c r="M62" s="74">
        <v>1</v>
      </c>
      <c r="N62" s="75">
        <v>3675.212646484375</v>
      </c>
      <c r="O62" s="75">
        <v>7655.40576171875</v>
      </c>
      <c r="P62" s="76"/>
      <c r="Q62" s="77"/>
      <c r="R62" s="77"/>
      <c r="S62" s="96"/>
      <c r="T62" s="49">
        <v>0</v>
      </c>
      <c r="U62" s="49">
        <v>0</v>
      </c>
      <c r="V62" s="50">
        <v>0</v>
      </c>
      <c r="W62" s="50">
        <v>0</v>
      </c>
      <c r="X62" s="50">
        <v>0</v>
      </c>
      <c r="Y62" s="50">
        <v>0</v>
      </c>
      <c r="Z62" s="50">
        <v>0</v>
      </c>
      <c r="AA62" s="50">
        <v>0</v>
      </c>
      <c r="AB62" s="72">
        <v>62</v>
      </c>
      <c r="AC62" s="72"/>
      <c r="AD62" s="73"/>
      <c r="AE62" s="89" t="s">
        <v>368</v>
      </c>
      <c r="AF62" s="89"/>
      <c r="AG62" s="89" t="s">
        <v>511</v>
      </c>
      <c r="AH62" s="89" t="s">
        <v>552</v>
      </c>
      <c r="AI62" s="89" t="s">
        <v>621</v>
      </c>
      <c r="AJ62" s="89">
        <v>165</v>
      </c>
      <c r="AK62" s="89">
        <v>1</v>
      </c>
      <c r="AL62" s="89">
        <v>7</v>
      </c>
      <c r="AM62" s="89">
        <v>0</v>
      </c>
      <c r="AN62" s="89" t="s">
        <v>658</v>
      </c>
      <c r="AO62" s="105" t="str">
        <f>HYPERLINK("https://www.youtube.com/watch?v=Gmj63tVcbcE")</f>
        <v>https://www.youtube.com/watch?v=Gmj63tVcbcE</v>
      </c>
      <c r="AP62" s="89" t="str">
        <f>REPLACE(INDEX(GroupVertices[Group],MATCH(Vertices[[#This Row],[Vertex]],GroupVertices[Vertex],0)),1,1,"")</f>
        <v>1</v>
      </c>
      <c r="AQ62" s="49"/>
      <c r="AR62" s="50"/>
      <c r="AS62" s="49"/>
      <c r="AT62" s="50"/>
      <c r="AU62" s="49"/>
      <c r="AV62" s="50"/>
      <c r="AW62" s="49"/>
      <c r="AX62" s="50"/>
      <c r="AY62" s="49"/>
      <c r="AZ62" s="2"/>
      <c r="BA62" s="3"/>
      <c r="BB62" s="3"/>
      <c r="BC62" s="3"/>
      <c r="BD62" s="3"/>
    </row>
    <row r="63" spans="1:56" ht="29" customHeight="1">
      <c r="A63" s="65" t="s">
        <v>264</v>
      </c>
      <c r="C63" s="66"/>
      <c r="D63" s="66"/>
      <c r="E63" s="67">
        <v>250</v>
      </c>
      <c r="F63" s="69"/>
      <c r="G63" s="103" t="str">
        <f>HYPERLINK("https://i.ytimg.com/vi/oIUJmtk-sZo/default.jpg")</f>
        <v>https://i.ytimg.com/vi/oIUJmtk-sZo/default.jpg</v>
      </c>
      <c r="H63" s="66" t="s">
        <v>51</v>
      </c>
      <c r="I63" s="70" t="s">
        <v>369</v>
      </c>
      <c r="J63" s="71"/>
      <c r="K63" s="71"/>
      <c r="L63" s="70" t="s">
        <v>369</v>
      </c>
      <c r="M63" s="74">
        <v>1</v>
      </c>
      <c r="N63" s="75">
        <v>2393.80712890625</v>
      </c>
      <c r="O63" s="75">
        <v>7655.40576171875</v>
      </c>
      <c r="P63" s="76"/>
      <c r="Q63" s="77"/>
      <c r="R63" s="77"/>
      <c r="S63" s="96"/>
      <c r="T63" s="49">
        <v>0</v>
      </c>
      <c r="U63" s="49">
        <v>0</v>
      </c>
      <c r="V63" s="50">
        <v>0</v>
      </c>
      <c r="W63" s="50">
        <v>0</v>
      </c>
      <c r="X63" s="50">
        <v>0</v>
      </c>
      <c r="Y63" s="50">
        <v>0</v>
      </c>
      <c r="Z63" s="50">
        <v>0</v>
      </c>
      <c r="AA63" s="50">
        <v>0</v>
      </c>
      <c r="AB63" s="72">
        <v>63</v>
      </c>
      <c r="AC63" s="72"/>
      <c r="AD63" s="73"/>
      <c r="AE63" s="89" t="s">
        <v>369</v>
      </c>
      <c r="AF63" s="89" t="s">
        <v>452</v>
      </c>
      <c r="AG63" s="89" t="s">
        <v>512</v>
      </c>
      <c r="AH63" s="89" t="s">
        <v>553</v>
      </c>
      <c r="AI63" s="89" t="s">
        <v>622</v>
      </c>
      <c r="AJ63" s="89">
        <v>81</v>
      </c>
      <c r="AK63" s="89">
        <v>0</v>
      </c>
      <c r="AL63" s="89">
        <v>0</v>
      </c>
      <c r="AM63" s="89">
        <v>0</v>
      </c>
      <c r="AN63" s="89" t="s">
        <v>658</v>
      </c>
      <c r="AO63" s="105" t="str">
        <f>HYPERLINK("https://www.youtube.com/watch?v=oIUJmtk-sZo")</f>
        <v>https://www.youtube.com/watch?v=oIUJmtk-sZo</v>
      </c>
      <c r="AP63" s="89" t="str">
        <f>REPLACE(INDEX(GroupVertices[Group],MATCH(Vertices[[#This Row],[Vertex]],GroupVertices[Vertex],0)),1,1,"")</f>
        <v>1</v>
      </c>
      <c r="AQ63" s="49">
        <v>0</v>
      </c>
      <c r="AR63" s="50">
        <v>0</v>
      </c>
      <c r="AS63" s="49">
        <v>1</v>
      </c>
      <c r="AT63" s="50">
        <v>3.0303030303030303</v>
      </c>
      <c r="AU63" s="49">
        <v>0</v>
      </c>
      <c r="AV63" s="50">
        <v>0</v>
      </c>
      <c r="AW63" s="49">
        <v>32</v>
      </c>
      <c r="AX63" s="50">
        <v>96.96969696969697</v>
      </c>
      <c r="AY63" s="49">
        <v>33</v>
      </c>
      <c r="AZ63" s="2"/>
      <c r="BA63" s="3"/>
      <c r="BB63" s="3"/>
      <c r="BC63" s="3"/>
      <c r="BD63" s="3"/>
    </row>
    <row r="64" spans="1:56" ht="29" customHeight="1">
      <c r="A64" s="65" t="s">
        <v>265</v>
      </c>
      <c r="C64" s="66"/>
      <c r="D64" s="66"/>
      <c r="E64" s="67">
        <v>250</v>
      </c>
      <c r="F64" s="69"/>
      <c r="G64" s="103" t="str">
        <f>HYPERLINK("https://i.ytimg.com/vi/6pmB2Nz6oJw/default.jpg")</f>
        <v>https://i.ytimg.com/vi/6pmB2Nz6oJw/default.jpg</v>
      </c>
      <c r="H64" s="66" t="s">
        <v>51</v>
      </c>
      <c r="I64" s="70" t="s">
        <v>370</v>
      </c>
      <c r="J64" s="71"/>
      <c r="K64" s="71"/>
      <c r="L64" s="70" t="s">
        <v>370</v>
      </c>
      <c r="M64" s="74">
        <v>1</v>
      </c>
      <c r="N64" s="75">
        <v>3034.509765625</v>
      </c>
      <c r="O64" s="75">
        <v>7655.40576171875</v>
      </c>
      <c r="P64" s="76"/>
      <c r="Q64" s="77"/>
      <c r="R64" s="77"/>
      <c r="S64" s="96"/>
      <c r="T64" s="49">
        <v>0</v>
      </c>
      <c r="U64" s="49">
        <v>0</v>
      </c>
      <c r="V64" s="50">
        <v>0</v>
      </c>
      <c r="W64" s="50">
        <v>0</v>
      </c>
      <c r="X64" s="50">
        <v>0</v>
      </c>
      <c r="Y64" s="50">
        <v>0</v>
      </c>
      <c r="Z64" s="50">
        <v>0</v>
      </c>
      <c r="AA64" s="50">
        <v>0</v>
      </c>
      <c r="AB64" s="72">
        <v>64</v>
      </c>
      <c r="AC64" s="72"/>
      <c r="AD64" s="73"/>
      <c r="AE64" s="89" t="s">
        <v>370</v>
      </c>
      <c r="AF64" s="89"/>
      <c r="AG64" s="89" t="s">
        <v>370</v>
      </c>
      <c r="AH64" s="89" t="s">
        <v>554</v>
      </c>
      <c r="AI64" s="89" t="s">
        <v>623</v>
      </c>
      <c r="AJ64" s="89">
        <v>14</v>
      </c>
      <c r="AK64" s="89">
        <v>0</v>
      </c>
      <c r="AL64" s="89">
        <v>0</v>
      </c>
      <c r="AM64" s="89">
        <v>0</v>
      </c>
      <c r="AN64" s="89" t="s">
        <v>658</v>
      </c>
      <c r="AO64" s="105" t="str">
        <f>HYPERLINK("https://www.youtube.com/watch?v=6pmB2Nz6oJw")</f>
        <v>https://www.youtube.com/watch?v=6pmB2Nz6oJw</v>
      </c>
      <c r="AP64" s="89" t="str">
        <f>REPLACE(INDEX(GroupVertices[Group],MATCH(Vertices[[#This Row],[Vertex]],GroupVertices[Vertex],0)),1,1,"")</f>
        <v>1</v>
      </c>
      <c r="AQ64" s="49"/>
      <c r="AR64" s="50"/>
      <c r="AS64" s="49"/>
      <c r="AT64" s="50"/>
      <c r="AU64" s="49"/>
      <c r="AV64" s="50"/>
      <c r="AW64" s="49"/>
      <c r="AX64" s="50"/>
      <c r="AY64" s="49"/>
      <c r="AZ64" s="2"/>
      <c r="BA64" s="3"/>
      <c r="BB64" s="3"/>
      <c r="BC64" s="3"/>
      <c r="BD64" s="3"/>
    </row>
    <row r="65" spans="1:56" ht="29" customHeight="1">
      <c r="A65" s="65" t="s">
        <v>266</v>
      </c>
      <c r="C65" s="66"/>
      <c r="D65" s="66"/>
      <c r="E65" s="67">
        <v>250</v>
      </c>
      <c r="F65" s="69"/>
      <c r="G65" s="103" t="str">
        <f>HYPERLINK("https://i.ytimg.com/vi/_RjAgDsV4RE/default.jpg")</f>
        <v>https://i.ytimg.com/vi/_RjAgDsV4RE/default.jpg</v>
      </c>
      <c r="H65" s="66" t="s">
        <v>51</v>
      </c>
      <c r="I65" s="70" t="s">
        <v>371</v>
      </c>
      <c r="J65" s="71"/>
      <c r="K65" s="71"/>
      <c r="L65" s="70" t="s">
        <v>371</v>
      </c>
      <c r="M65" s="74">
        <v>1</v>
      </c>
      <c r="N65" s="75">
        <v>2393.80712890625</v>
      </c>
      <c r="O65" s="75">
        <v>8983.3583984375</v>
      </c>
      <c r="P65" s="76"/>
      <c r="Q65" s="77"/>
      <c r="R65" s="77"/>
      <c r="S65" s="96"/>
      <c r="T65" s="49">
        <v>0</v>
      </c>
      <c r="U65" s="49">
        <v>0</v>
      </c>
      <c r="V65" s="50">
        <v>0</v>
      </c>
      <c r="W65" s="50">
        <v>0</v>
      </c>
      <c r="X65" s="50">
        <v>0</v>
      </c>
      <c r="Y65" s="50">
        <v>0</v>
      </c>
      <c r="Z65" s="50">
        <v>0</v>
      </c>
      <c r="AA65" s="50">
        <v>0</v>
      </c>
      <c r="AB65" s="72">
        <v>65</v>
      </c>
      <c r="AC65" s="72"/>
      <c r="AD65" s="73"/>
      <c r="AE65" s="89" t="s">
        <v>371</v>
      </c>
      <c r="AF65" s="89" t="s">
        <v>453</v>
      </c>
      <c r="AG65" s="89" t="s">
        <v>513</v>
      </c>
      <c r="AH65" s="89" t="s">
        <v>555</v>
      </c>
      <c r="AI65" s="89" t="s">
        <v>624</v>
      </c>
      <c r="AJ65" s="89">
        <v>385</v>
      </c>
      <c r="AK65" s="89">
        <v>1</v>
      </c>
      <c r="AL65" s="89">
        <v>5</v>
      </c>
      <c r="AM65" s="89">
        <v>0</v>
      </c>
      <c r="AN65" s="89" t="s">
        <v>658</v>
      </c>
      <c r="AO65" s="105" t="str">
        <f>HYPERLINK("https://www.youtube.com/watch?v=_RjAgDsV4RE")</f>
        <v>https://www.youtube.com/watch?v=_RjAgDsV4RE</v>
      </c>
      <c r="AP65" s="89" t="str">
        <f>REPLACE(INDEX(GroupVertices[Group],MATCH(Vertices[[#This Row],[Vertex]],GroupVertices[Vertex],0)),1,1,"")</f>
        <v>1</v>
      </c>
      <c r="AQ65" s="49">
        <v>4</v>
      </c>
      <c r="AR65" s="50">
        <v>16.666666666666668</v>
      </c>
      <c r="AS65" s="49">
        <v>0</v>
      </c>
      <c r="AT65" s="50">
        <v>0</v>
      </c>
      <c r="AU65" s="49">
        <v>0</v>
      </c>
      <c r="AV65" s="50">
        <v>0</v>
      </c>
      <c r="AW65" s="49">
        <v>20</v>
      </c>
      <c r="AX65" s="50">
        <v>83.33333333333333</v>
      </c>
      <c r="AY65" s="49">
        <v>24</v>
      </c>
      <c r="AZ65" s="2"/>
      <c r="BA65" s="3"/>
      <c r="BB65" s="3"/>
      <c r="BC65" s="3"/>
      <c r="BD65" s="3"/>
    </row>
    <row r="66" spans="1:56" ht="29" customHeight="1">
      <c r="A66" s="65" t="s">
        <v>267</v>
      </c>
      <c r="C66" s="66"/>
      <c r="D66" s="66"/>
      <c r="E66" s="67">
        <v>250</v>
      </c>
      <c r="F66" s="69"/>
      <c r="G66" s="103" t="str">
        <f>HYPERLINK("https://i.ytimg.com/vi/KLKR_-VXfsE/default.jpg")</f>
        <v>https://i.ytimg.com/vi/KLKR_-VXfsE/default.jpg</v>
      </c>
      <c r="H66" s="66" t="s">
        <v>51</v>
      </c>
      <c r="I66" s="70" t="s">
        <v>372</v>
      </c>
      <c r="J66" s="71"/>
      <c r="K66" s="71"/>
      <c r="L66" s="70" t="s">
        <v>372</v>
      </c>
      <c r="M66" s="74">
        <v>1</v>
      </c>
      <c r="N66" s="75">
        <v>3034.509765625</v>
      </c>
      <c r="O66" s="75">
        <v>8983.3583984375</v>
      </c>
      <c r="P66" s="76"/>
      <c r="Q66" s="77"/>
      <c r="R66" s="77"/>
      <c r="S66" s="96"/>
      <c r="T66" s="49">
        <v>0</v>
      </c>
      <c r="U66" s="49">
        <v>0</v>
      </c>
      <c r="V66" s="50">
        <v>0</v>
      </c>
      <c r="W66" s="50">
        <v>0</v>
      </c>
      <c r="X66" s="50">
        <v>0</v>
      </c>
      <c r="Y66" s="50">
        <v>0</v>
      </c>
      <c r="Z66" s="50">
        <v>0</v>
      </c>
      <c r="AA66" s="50">
        <v>0</v>
      </c>
      <c r="AB66" s="72">
        <v>66</v>
      </c>
      <c r="AC66" s="72"/>
      <c r="AD66" s="73"/>
      <c r="AE66" s="89" t="s">
        <v>372</v>
      </c>
      <c r="AF66" s="89" t="s">
        <v>454</v>
      </c>
      <c r="AG66" s="89" t="s">
        <v>514</v>
      </c>
      <c r="AH66" s="89" t="s">
        <v>556</v>
      </c>
      <c r="AI66" s="89" t="s">
        <v>625</v>
      </c>
      <c r="AJ66" s="89">
        <v>18</v>
      </c>
      <c r="AK66" s="89">
        <v>0</v>
      </c>
      <c r="AL66" s="89">
        <v>4</v>
      </c>
      <c r="AM66" s="89">
        <v>0</v>
      </c>
      <c r="AN66" s="89" t="s">
        <v>658</v>
      </c>
      <c r="AO66" s="105" t="str">
        <f>HYPERLINK("https://www.youtube.com/watch?v=KLKR_-VXfsE")</f>
        <v>https://www.youtube.com/watch?v=KLKR_-VXfsE</v>
      </c>
      <c r="AP66" s="89" t="str">
        <f>REPLACE(INDEX(GroupVertices[Group],MATCH(Vertices[[#This Row],[Vertex]],GroupVertices[Vertex],0)),1,1,"")</f>
        <v>1</v>
      </c>
      <c r="AQ66" s="49">
        <v>2</v>
      </c>
      <c r="AR66" s="50">
        <v>9.090909090909092</v>
      </c>
      <c r="AS66" s="49">
        <v>0</v>
      </c>
      <c r="AT66" s="50">
        <v>0</v>
      </c>
      <c r="AU66" s="49">
        <v>0</v>
      </c>
      <c r="AV66" s="50">
        <v>0</v>
      </c>
      <c r="AW66" s="49">
        <v>20</v>
      </c>
      <c r="AX66" s="50">
        <v>90.9090909090909</v>
      </c>
      <c r="AY66" s="49">
        <v>22</v>
      </c>
      <c r="AZ66" s="2"/>
      <c r="BA66" s="3"/>
      <c r="BB66" s="3"/>
      <c r="BC66" s="3"/>
      <c r="BD66" s="3"/>
    </row>
    <row r="67" spans="1:56" ht="29" customHeight="1">
      <c r="A67" s="65" t="s">
        <v>268</v>
      </c>
      <c r="C67" s="66"/>
      <c r="D67" s="66"/>
      <c r="E67" s="67">
        <v>250</v>
      </c>
      <c r="F67" s="69"/>
      <c r="G67" s="103" t="str">
        <f>HYPERLINK("https://i.ytimg.com/vi/riAlhxJijAo/default.jpg")</f>
        <v>https://i.ytimg.com/vi/riAlhxJijAo/default.jpg</v>
      </c>
      <c r="H67" s="66" t="s">
        <v>51</v>
      </c>
      <c r="I67" s="70" t="s">
        <v>373</v>
      </c>
      <c r="J67" s="71"/>
      <c r="K67" s="71"/>
      <c r="L67" s="70" t="s">
        <v>373</v>
      </c>
      <c r="M67" s="74">
        <v>1</v>
      </c>
      <c r="N67" s="75">
        <v>1753.104248046875</v>
      </c>
      <c r="O67" s="75">
        <v>8983.3583984375</v>
      </c>
      <c r="P67" s="76"/>
      <c r="Q67" s="77"/>
      <c r="R67" s="77"/>
      <c r="S67" s="96"/>
      <c r="T67" s="49">
        <v>0</v>
      </c>
      <c r="U67" s="49">
        <v>0</v>
      </c>
      <c r="V67" s="50">
        <v>0</v>
      </c>
      <c r="W67" s="50">
        <v>0</v>
      </c>
      <c r="X67" s="50">
        <v>0</v>
      </c>
      <c r="Y67" s="50">
        <v>0</v>
      </c>
      <c r="Z67" s="50">
        <v>0</v>
      </c>
      <c r="AA67" s="50">
        <v>0</v>
      </c>
      <c r="AB67" s="72">
        <v>67</v>
      </c>
      <c r="AC67" s="72"/>
      <c r="AD67" s="73"/>
      <c r="AE67" s="89" t="s">
        <v>373</v>
      </c>
      <c r="AF67" s="89"/>
      <c r="AG67" s="89"/>
      <c r="AH67" s="89" t="s">
        <v>557</v>
      </c>
      <c r="AI67" s="89" t="s">
        <v>626</v>
      </c>
      <c r="AJ67" s="89">
        <v>39</v>
      </c>
      <c r="AK67" s="89">
        <v>0</v>
      </c>
      <c r="AL67" s="89">
        <v>1</v>
      </c>
      <c r="AM67" s="89">
        <v>0</v>
      </c>
      <c r="AN67" s="89" t="s">
        <v>658</v>
      </c>
      <c r="AO67" s="105" t="str">
        <f>HYPERLINK("https://www.youtube.com/watch?v=riAlhxJijAo")</f>
        <v>https://www.youtube.com/watch?v=riAlhxJijAo</v>
      </c>
      <c r="AP67" s="89" t="str">
        <f>REPLACE(INDEX(GroupVertices[Group],MATCH(Vertices[[#This Row],[Vertex]],GroupVertices[Vertex],0)),1,1,"")</f>
        <v>1</v>
      </c>
      <c r="AQ67" s="49"/>
      <c r="AR67" s="50"/>
      <c r="AS67" s="49"/>
      <c r="AT67" s="50"/>
      <c r="AU67" s="49"/>
      <c r="AV67" s="50"/>
      <c r="AW67" s="49"/>
      <c r="AX67" s="50"/>
      <c r="AY67" s="49"/>
      <c r="AZ67" s="2"/>
      <c r="BA67" s="3"/>
      <c r="BB67" s="3"/>
      <c r="BC67" s="3"/>
      <c r="BD67" s="3"/>
    </row>
    <row r="68" spans="1:56" ht="29" customHeight="1">
      <c r="A68" s="65" t="s">
        <v>269</v>
      </c>
      <c r="C68" s="66"/>
      <c r="D68" s="66"/>
      <c r="E68" s="67">
        <v>250</v>
      </c>
      <c r="F68" s="69"/>
      <c r="G68" s="103" t="str">
        <f>HYPERLINK("https://i.ytimg.com/vi/ZmvmX2LrGck/default.jpg")</f>
        <v>https://i.ytimg.com/vi/ZmvmX2LrGck/default.jpg</v>
      </c>
      <c r="H68" s="66" t="s">
        <v>51</v>
      </c>
      <c r="I68" s="70" t="s">
        <v>374</v>
      </c>
      <c r="J68" s="71"/>
      <c r="K68" s="71"/>
      <c r="L68" s="70" t="s">
        <v>374</v>
      </c>
      <c r="M68" s="74">
        <v>1</v>
      </c>
      <c r="N68" s="75">
        <v>471.69854736328125</v>
      </c>
      <c r="O68" s="75">
        <v>8983.3583984375</v>
      </c>
      <c r="P68" s="76"/>
      <c r="Q68" s="77"/>
      <c r="R68" s="77"/>
      <c r="S68" s="96"/>
      <c r="T68" s="49">
        <v>0</v>
      </c>
      <c r="U68" s="49">
        <v>0</v>
      </c>
      <c r="V68" s="50">
        <v>0</v>
      </c>
      <c r="W68" s="50">
        <v>0</v>
      </c>
      <c r="X68" s="50">
        <v>0</v>
      </c>
      <c r="Y68" s="50">
        <v>0</v>
      </c>
      <c r="Z68" s="50">
        <v>0</v>
      </c>
      <c r="AA68" s="50">
        <v>0</v>
      </c>
      <c r="AB68" s="72">
        <v>68</v>
      </c>
      <c r="AC68" s="72"/>
      <c r="AD68" s="73"/>
      <c r="AE68" s="89" t="s">
        <v>374</v>
      </c>
      <c r="AF68" s="89" t="s">
        <v>455</v>
      </c>
      <c r="AG68" s="89" t="s">
        <v>487</v>
      </c>
      <c r="AH68" s="89" t="s">
        <v>360</v>
      </c>
      <c r="AI68" s="89" t="s">
        <v>627</v>
      </c>
      <c r="AJ68" s="89">
        <v>94</v>
      </c>
      <c r="AK68" s="89">
        <v>0</v>
      </c>
      <c r="AL68" s="89">
        <v>2</v>
      </c>
      <c r="AM68" s="89">
        <v>0</v>
      </c>
      <c r="AN68" s="89" t="s">
        <v>658</v>
      </c>
      <c r="AO68" s="105" t="str">
        <f>HYPERLINK("https://www.youtube.com/watch?v=ZmvmX2LrGck")</f>
        <v>https://www.youtube.com/watch?v=ZmvmX2LrGck</v>
      </c>
      <c r="AP68" s="89" t="str">
        <f>REPLACE(INDEX(GroupVertices[Group],MATCH(Vertices[[#This Row],[Vertex]],GroupVertices[Vertex],0)),1,1,"")</f>
        <v>1</v>
      </c>
      <c r="AQ68" s="49">
        <v>9</v>
      </c>
      <c r="AR68" s="50">
        <v>10.975609756097562</v>
      </c>
      <c r="AS68" s="49">
        <v>0</v>
      </c>
      <c r="AT68" s="50">
        <v>0</v>
      </c>
      <c r="AU68" s="49">
        <v>0</v>
      </c>
      <c r="AV68" s="50">
        <v>0</v>
      </c>
      <c r="AW68" s="49">
        <v>73</v>
      </c>
      <c r="AX68" s="50">
        <v>89.02439024390245</v>
      </c>
      <c r="AY68" s="49">
        <v>82</v>
      </c>
      <c r="AZ68" s="2"/>
      <c r="BA68" s="3"/>
      <c r="BB68" s="3"/>
      <c r="BC68" s="3"/>
      <c r="BD68" s="3"/>
    </row>
    <row r="69" spans="1:56" ht="29" customHeight="1">
      <c r="A69" s="65" t="s">
        <v>270</v>
      </c>
      <c r="C69" s="66"/>
      <c r="D69" s="66"/>
      <c r="E69" s="67">
        <v>250</v>
      </c>
      <c r="F69" s="69"/>
      <c r="G69" s="103" t="str">
        <f>HYPERLINK("https://i.ytimg.com/vi/Ky_g1xzKCng/default.jpg")</f>
        <v>https://i.ytimg.com/vi/Ky_g1xzKCng/default.jpg</v>
      </c>
      <c r="H69" s="66" t="s">
        <v>51</v>
      </c>
      <c r="I69" s="70" t="s">
        <v>375</v>
      </c>
      <c r="J69" s="71"/>
      <c r="K69" s="71"/>
      <c r="L69" s="70" t="s">
        <v>375</v>
      </c>
      <c r="M69" s="74">
        <v>1</v>
      </c>
      <c r="N69" s="75">
        <v>1112.4013671875</v>
      </c>
      <c r="O69" s="75">
        <v>8983.3583984375</v>
      </c>
      <c r="P69" s="76"/>
      <c r="Q69" s="77"/>
      <c r="R69" s="77"/>
      <c r="S69" s="96"/>
      <c r="T69" s="49">
        <v>0</v>
      </c>
      <c r="U69" s="49">
        <v>0</v>
      </c>
      <c r="V69" s="50">
        <v>0</v>
      </c>
      <c r="W69" s="50">
        <v>0</v>
      </c>
      <c r="X69" s="50">
        <v>0</v>
      </c>
      <c r="Y69" s="50">
        <v>0</v>
      </c>
      <c r="Z69" s="50">
        <v>0</v>
      </c>
      <c r="AA69" s="50">
        <v>0</v>
      </c>
      <c r="AB69" s="72">
        <v>69</v>
      </c>
      <c r="AC69" s="72"/>
      <c r="AD69" s="73"/>
      <c r="AE69" s="89" t="s">
        <v>375</v>
      </c>
      <c r="AF69" s="89" t="s">
        <v>456</v>
      </c>
      <c r="AG69" s="89" t="s">
        <v>484</v>
      </c>
      <c r="AH69" s="89" t="s">
        <v>360</v>
      </c>
      <c r="AI69" s="89" t="s">
        <v>628</v>
      </c>
      <c r="AJ69" s="89">
        <v>19</v>
      </c>
      <c r="AK69" s="89">
        <v>0</v>
      </c>
      <c r="AL69" s="89">
        <v>0</v>
      </c>
      <c r="AM69" s="89">
        <v>0</v>
      </c>
      <c r="AN69" s="89" t="s">
        <v>658</v>
      </c>
      <c r="AO69" s="105" t="str">
        <f>HYPERLINK("https://www.youtube.com/watch?v=Ky_g1xzKCng")</f>
        <v>https://www.youtube.com/watch?v=Ky_g1xzKCng</v>
      </c>
      <c r="AP69" s="89" t="str">
        <f>REPLACE(INDEX(GroupVertices[Group],MATCH(Vertices[[#This Row],[Vertex]],GroupVertices[Vertex],0)),1,1,"")</f>
        <v>1</v>
      </c>
      <c r="AQ69" s="49">
        <v>14</v>
      </c>
      <c r="AR69" s="50">
        <v>8.860759493670885</v>
      </c>
      <c r="AS69" s="49">
        <v>1</v>
      </c>
      <c r="AT69" s="50">
        <v>0.6329113924050633</v>
      </c>
      <c r="AU69" s="49">
        <v>0</v>
      </c>
      <c r="AV69" s="50">
        <v>0</v>
      </c>
      <c r="AW69" s="49">
        <v>143</v>
      </c>
      <c r="AX69" s="50">
        <v>90.50632911392405</v>
      </c>
      <c r="AY69" s="49">
        <v>158</v>
      </c>
      <c r="AZ69" s="2"/>
      <c r="BA69" s="3"/>
      <c r="BB69" s="3"/>
      <c r="BC69" s="3"/>
      <c r="BD69" s="3"/>
    </row>
    <row r="70" spans="1:56" ht="29" customHeight="1">
      <c r="A70" s="65" t="s">
        <v>271</v>
      </c>
      <c r="C70" s="66"/>
      <c r="D70" s="66"/>
      <c r="E70" s="67">
        <v>250</v>
      </c>
      <c r="F70" s="69"/>
      <c r="G70" s="103" t="str">
        <f>HYPERLINK("https://i.ytimg.com/vi/URtWrcXVAwQ/default.jpg")</f>
        <v>https://i.ytimg.com/vi/URtWrcXVAwQ/default.jpg</v>
      </c>
      <c r="H70" s="66" t="s">
        <v>51</v>
      </c>
      <c r="I70" s="70" t="s">
        <v>376</v>
      </c>
      <c r="J70" s="71"/>
      <c r="K70" s="71"/>
      <c r="L70" s="70" t="s">
        <v>376</v>
      </c>
      <c r="M70" s="74">
        <v>1</v>
      </c>
      <c r="N70" s="75">
        <v>3675.212646484375</v>
      </c>
      <c r="O70" s="75">
        <v>8983.3583984375</v>
      </c>
      <c r="P70" s="76"/>
      <c r="Q70" s="77"/>
      <c r="R70" s="77"/>
      <c r="S70" s="96"/>
      <c r="T70" s="49">
        <v>0</v>
      </c>
      <c r="U70" s="49">
        <v>0</v>
      </c>
      <c r="V70" s="50">
        <v>0</v>
      </c>
      <c r="W70" s="50">
        <v>0</v>
      </c>
      <c r="X70" s="50">
        <v>0</v>
      </c>
      <c r="Y70" s="50">
        <v>0</v>
      </c>
      <c r="Z70" s="50">
        <v>0</v>
      </c>
      <c r="AA70" s="50">
        <v>0</v>
      </c>
      <c r="AB70" s="72">
        <v>70</v>
      </c>
      <c r="AC70" s="72"/>
      <c r="AD70" s="73"/>
      <c r="AE70" s="89" t="s">
        <v>376</v>
      </c>
      <c r="AF70" s="89" t="s">
        <v>457</v>
      </c>
      <c r="AG70" s="89" t="s">
        <v>515</v>
      </c>
      <c r="AH70" s="89" t="s">
        <v>360</v>
      </c>
      <c r="AI70" s="89" t="s">
        <v>629</v>
      </c>
      <c r="AJ70" s="89">
        <v>22</v>
      </c>
      <c r="AK70" s="89">
        <v>0</v>
      </c>
      <c r="AL70" s="89">
        <v>0</v>
      </c>
      <c r="AM70" s="89">
        <v>0</v>
      </c>
      <c r="AN70" s="89" t="s">
        <v>658</v>
      </c>
      <c r="AO70" s="105" t="str">
        <f>HYPERLINK("https://www.youtube.com/watch?v=URtWrcXVAwQ")</f>
        <v>https://www.youtube.com/watch?v=URtWrcXVAwQ</v>
      </c>
      <c r="AP70" s="89" t="str">
        <f>REPLACE(INDEX(GroupVertices[Group],MATCH(Vertices[[#This Row],[Vertex]],GroupVertices[Vertex],0)),1,1,"")</f>
        <v>1</v>
      </c>
      <c r="AQ70" s="49">
        <v>11</v>
      </c>
      <c r="AR70" s="50">
        <v>8.870967741935484</v>
      </c>
      <c r="AS70" s="49">
        <v>2</v>
      </c>
      <c r="AT70" s="50">
        <v>1.6129032258064515</v>
      </c>
      <c r="AU70" s="49">
        <v>0</v>
      </c>
      <c r="AV70" s="50">
        <v>0</v>
      </c>
      <c r="AW70" s="49">
        <v>111</v>
      </c>
      <c r="AX70" s="50">
        <v>89.51612903225806</v>
      </c>
      <c r="AY70" s="49">
        <v>124</v>
      </c>
      <c r="AZ70" s="2"/>
      <c r="BA70" s="3"/>
      <c r="BB70" s="3"/>
      <c r="BC70" s="3"/>
      <c r="BD70" s="3"/>
    </row>
    <row r="71" spans="1:56" ht="29" customHeight="1">
      <c r="A71" s="65" t="s">
        <v>272</v>
      </c>
      <c r="C71" s="66"/>
      <c r="D71" s="66"/>
      <c r="E71" s="67">
        <v>250</v>
      </c>
      <c r="F71" s="69"/>
      <c r="G71" s="103" t="str">
        <f>HYPERLINK("https://i.ytimg.com/vi/u8y0OGRfeqA/default.jpg")</f>
        <v>https://i.ytimg.com/vi/u8y0OGRfeqA/default.jpg</v>
      </c>
      <c r="H71" s="66" t="s">
        <v>51</v>
      </c>
      <c r="I71" s="70" t="s">
        <v>377</v>
      </c>
      <c r="J71" s="71"/>
      <c r="K71" s="71"/>
      <c r="L71" s="70" t="s">
        <v>377</v>
      </c>
      <c r="M71" s="74">
        <v>1</v>
      </c>
      <c r="N71" s="75">
        <v>6238.0244140625</v>
      </c>
      <c r="O71" s="75">
        <v>8983.3583984375</v>
      </c>
      <c r="P71" s="76"/>
      <c r="Q71" s="77"/>
      <c r="R71" s="77"/>
      <c r="S71" s="96"/>
      <c r="T71" s="49">
        <v>0</v>
      </c>
      <c r="U71" s="49">
        <v>0</v>
      </c>
      <c r="V71" s="50">
        <v>0</v>
      </c>
      <c r="W71" s="50">
        <v>0</v>
      </c>
      <c r="X71" s="50">
        <v>0</v>
      </c>
      <c r="Y71" s="50">
        <v>0</v>
      </c>
      <c r="Z71" s="50">
        <v>0</v>
      </c>
      <c r="AA71" s="50">
        <v>0</v>
      </c>
      <c r="AB71" s="72">
        <v>71</v>
      </c>
      <c r="AC71" s="72"/>
      <c r="AD71" s="73"/>
      <c r="AE71" s="89" t="s">
        <v>377</v>
      </c>
      <c r="AF71" s="89" t="s">
        <v>458</v>
      </c>
      <c r="AG71" s="89" t="s">
        <v>516</v>
      </c>
      <c r="AH71" s="89" t="s">
        <v>360</v>
      </c>
      <c r="AI71" s="89" t="s">
        <v>630</v>
      </c>
      <c r="AJ71" s="89">
        <v>253</v>
      </c>
      <c r="AK71" s="89">
        <v>0</v>
      </c>
      <c r="AL71" s="89">
        <v>3</v>
      </c>
      <c r="AM71" s="89">
        <v>0</v>
      </c>
      <c r="AN71" s="89" t="s">
        <v>658</v>
      </c>
      <c r="AO71" s="105" t="str">
        <f>HYPERLINK("https://www.youtube.com/watch?v=u8y0OGRfeqA")</f>
        <v>https://www.youtube.com/watch?v=u8y0OGRfeqA</v>
      </c>
      <c r="AP71" s="89" t="str">
        <f>REPLACE(INDEX(GroupVertices[Group],MATCH(Vertices[[#This Row],[Vertex]],GroupVertices[Vertex],0)),1,1,"")</f>
        <v>1</v>
      </c>
      <c r="AQ71" s="49">
        <v>15</v>
      </c>
      <c r="AR71" s="50">
        <v>8.02139037433155</v>
      </c>
      <c r="AS71" s="49">
        <v>6</v>
      </c>
      <c r="AT71" s="50">
        <v>3.2085561497326203</v>
      </c>
      <c r="AU71" s="49">
        <v>0</v>
      </c>
      <c r="AV71" s="50">
        <v>0</v>
      </c>
      <c r="AW71" s="49">
        <v>166</v>
      </c>
      <c r="AX71" s="50">
        <v>88.77005347593582</v>
      </c>
      <c r="AY71" s="49">
        <v>187</v>
      </c>
      <c r="AZ71" s="2"/>
      <c r="BA71" s="3"/>
      <c r="BB71" s="3"/>
      <c r="BC71" s="3"/>
      <c r="BD71" s="3"/>
    </row>
    <row r="72" spans="1:56" ht="29" customHeight="1">
      <c r="A72" s="65" t="s">
        <v>273</v>
      </c>
      <c r="C72" s="66"/>
      <c r="D72" s="66"/>
      <c r="E72" s="67">
        <v>250</v>
      </c>
      <c r="F72" s="69"/>
      <c r="G72" s="103" t="str">
        <f>HYPERLINK("https://i.ytimg.com/vi/4XFo1SIjHYE/default.jpg")</f>
        <v>https://i.ytimg.com/vi/4XFo1SIjHYE/default.jpg</v>
      </c>
      <c r="H72" s="66" t="s">
        <v>51</v>
      </c>
      <c r="I72" s="70" t="s">
        <v>378</v>
      </c>
      <c r="J72" s="71"/>
      <c r="K72" s="71"/>
      <c r="L72" s="70" t="s">
        <v>378</v>
      </c>
      <c r="M72" s="74">
        <v>1</v>
      </c>
      <c r="N72" s="75">
        <v>6878.7265625</v>
      </c>
      <c r="O72" s="75">
        <v>8983.3583984375</v>
      </c>
      <c r="P72" s="76"/>
      <c r="Q72" s="77"/>
      <c r="R72" s="77"/>
      <c r="S72" s="96"/>
      <c r="T72" s="49">
        <v>0</v>
      </c>
      <c r="U72" s="49">
        <v>0</v>
      </c>
      <c r="V72" s="50">
        <v>0</v>
      </c>
      <c r="W72" s="50">
        <v>0</v>
      </c>
      <c r="X72" s="50">
        <v>0</v>
      </c>
      <c r="Y72" s="50">
        <v>0</v>
      </c>
      <c r="Z72" s="50">
        <v>0</v>
      </c>
      <c r="AA72" s="50">
        <v>0</v>
      </c>
      <c r="AB72" s="72">
        <v>72</v>
      </c>
      <c r="AC72" s="72"/>
      <c r="AD72" s="73"/>
      <c r="AE72" s="89" t="s">
        <v>378</v>
      </c>
      <c r="AF72" s="89" t="s">
        <v>459</v>
      </c>
      <c r="AG72" s="89" t="s">
        <v>517</v>
      </c>
      <c r="AH72" s="89" t="s">
        <v>360</v>
      </c>
      <c r="AI72" s="89" t="s">
        <v>631</v>
      </c>
      <c r="AJ72" s="89">
        <v>155</v>
      </c>
      <c r="AK72" s="89">
        <v>0</v>
      </c>
      <c r="AL72" s="89">
        <v>3</v>
      </c>
      <c r="AM72" s="89">
        <v>0</v>
      </c>
      <c r="AN72" s="89" t="s">
        <v>658</v>
      </c>
      <c r="AO72" s="105" t="str">
        <f>HYPERLINK("https://www.youtube.com/watch?v=4XFo1SIjHYE")</f>
        <v>https://www.youtube.com/watch?v=4XFo1SIjHYE</v>
      </c>
      <c r="AP72" s="89" t="str">
        <f>REPLACE(INDEX(GroupVertices[Group],MATCH(Vertices[[#This Row],[Vertex]],GroupVertices[Vertex],0)),1,1,"")</f>
        <v>1</v>
      </c>
      <c r="AQ72" s="49">
        <v>16</v>
      </c>
      <c r="AR72" s="50">
        <v>9.248554913294798</v>
      </c>
      <c r="AS72" s="49">
        <v>2</v>
      </c>
      <c r="AT72" s="50">
        <v>1.1560693641618498</v>
      </c>
      <c r="AU72" s="49">
        <v>0</v>
      </c>
      <c r="AV72" s="50">
        <v>0</v>
      </c>
      <c r="AW72" s="49">
        <v>155</v>
      </c>
      <c r="AX72" s="50">
        <v>89.59537572254335</v>
      </c>
      <c r="AY72" s="49">
        <v>173</v>
      </c>
      <c r="AZ72" s="2"/>
      <c r="BA72" s="3"/>
      <c r="BB72" s="3"/>
      <c r="BC72" s="3"/>
      <c r="BD72" s="3"/>
    </row>
    <row r="73" spans="1:56" ht="29" customHeight="1">
      <c r="A73" s="65" t="s">
        <v>274</v>
      </c>
      <c r="C73" s="66"/>
      <c r="D73" s="66"/>
      <c r="E73" s="67">
        <v>250</v>
      </c>
      <c r="F73" s="69"/>
      <c r="G73" s="103" t="str">
        <f>HYPERLINK("https://i.ytimg.com/vi/MN4Za_fHvhQ/default.jpg")</f>
        <v>https://i.ytimg.com/vi/MN4Za_fHvhQ/default.jpg</v>
      </c>
      <c r="H73" s="66" t="s">
        <v>51</v>
      </c>
      <c r="I73" s="70" t="s">
        <v>379</v>
      </c>
      <c r="J73" s="71"/>
      <c r="K73" s="71"/>
      <c r="L73" s="70" t="s">
        <v>379</v>
      </c>
      <c r="M73" s="74">
        <v>1</v>
      </c>
      <c r="N73" s="75">
        <v>5597.32080078125</v>
      </c>
      <c r="O73" s="75">
        <v>8983.3583984375</v>
      </c>
      <c r="P73" s="76"/>
      <c r="Q73" s="77"/>
      <c r="R73" s="77"/>
      <c r="S73" s="96"/>
      <c r="T73" s="49">
        <v>0</v>
      </c>
      <c r="U73" s="49">
        <v>0</v>
      </c>
      <c r="V73" s="50">
        <v>0</v>
      </c>
      <c r="W73" s="50">
        <v>0</v>
      </c>
      <c r="X73" s="50">
        <v>0</v>
      </c>
      <c r="Y73" s="50">
        <v>0</v>
      </c>
      <c r="Z73" s="50">
        <v>0</v>
      </c>
      <c r="AA73" s="50">
        <v>0</v>
      </c>
      <c r="AB73" s="72">
        <v>73</v>
      </c>
      <c r="AC73" s="72"/>
      <c r="AD73" s="73"/>
      <c r="AE73" s="89" t="s">
        <v>379</v>
      </c>
      <c r="AF73" s="89" t="s">
        <v>460</v>
      </c>
      <c r="AG73" s="89"/>
      <c r="AH73" s="89" t="s">
        <v>542</v>
      </c>
      <c r="AI73" s="89" t="s">
        <v>632</v>
      </c>
      <c r="AJ73" s="89">
        <v>234</v>
      </c>
      <c r="AK73" s="89">
        <v>0</v>
      </c>
      <c r="AL73" s="89">
        <v>5</v>
      </c>
      <c r="AM73" s="89">
        <v>0</v>
      </c>
      <c r="AN73" s="89" t="s">
        <v>658</v>
      </c>
      <c r="AO73" s="105" t="str">
        <f>HYPERLINK("https://www.youtube.com/watch?v=MN4Za_fHvhQ")</f>
        <v>https://www.youtube.com/watch?v=MN4Za_fHvhQ</v>
      </c>
      <c r="AP73" s="89" t="str">
        <f>REPLACE(INDEX(GroupVertices[Group],MATCH(Vertices[[#This Row],[Vertex]],GroupVertices[Vertex],0)),1,1,"")</f>
        <v>1</v>
      </c>
      <c r="AQ73" s="49">
        <v>2</v>
      </c>
      <c r="AR73" s="50">
        <v>2.4390243902439024</v>
      </c>
      <c r="AS73" s="49">
        <v>0</v>
      </c>
      <c r="AT73" s="50">
        <v>0</v>
      </c>
      <c r="AU73" s="49">
        <v>0</v>
      </c>
      <c r="AV73" s="50">
        <v>0</v>
      </c>
      <c r="AW73" s="49">
        <v>80</v>
      </c>
      <c r="AX73" s="50">
        <v>97.5609756097561</v>
      </c>
      <c r="AY73" s="49">
        <v>82</v>
      </c>
      <c r="AZ73" s="2"/>
      <c r="BA73" s="3"/>
      <c r="BB73" s="3"/>
      <c r="BC73" s="3"/>
      <c r="BD73" s="3"/>
    </row>
    <row r="74" spans="1:56" ht="29" customHeight="1">
      <c r="A74" s="65" t="s">
        <v>275</v>
      </c>
      <c r="C74" s="66"/>
      <c r="D74" s="66"/>
      <c r="E74" s="67">
        <v>250</v>
      </c>
      <c r="F74" s="69"/>
      <c r="G74" s="103" t="str">
        <f>HYPERLINK("https://i.ytimg.com/vi/6v8Msg1JBO4/default.jpg")</f>
        <v>https://i.ytimg.com/vi/6v8Msg1JBO4/default.jpg</v>
      </c>
      <c r="H74" s="66" t="s">
        <v>51</v>
      </c>
      <c r="I74" s="70" t="s">
        <v>380</v>
      </c>
      <c r="J74" s="71"/>
      <c r="K74" s="71"/>
      <c r="L74" s="70" t="s">
        <v>380</v>
      </c>
      <c r="M74" s="74">
        <v>1</v>
      </c>
      <c r="N74" s="75">
        <v>4315.9150390625</v>
      </c>
      <c r="O74" s="75">
        <v>8983.3583984375</v>
      </c>
      <c r="P74" s="76"/>
      <c r="Q74" s="77"/>
      <c r="R74" s="77"/>
      <c r="S74" s="96"/>
      <c r="T74" s="49">
        <v>0</v>
      </c>
      <c r="U74" s="49">
        <v>0</v>
      </c>
      <c r="V74" s="50">
        <v>0</v>
      </c>
      <c r="W74" s="50">
        <v>0</v>
      </c>
      <c r="X74" s="50">
        <v>0</v>
      </c>
      <c r="Y74" s="50">
        <v>0</v>
      </c>
      <c r="Z74" s="50">
        <v>0</v>
      </c>
      <c r="AA74" s="50">
        <v>0</v>
      </c>
      <c r="AB74" s="72">
        <v>74</v>
      </c>
      <c r="AC74" s="72"/>
      <c r="AD74" s="73"/>
      <c r="AE74" s="89" t="s">
        <v>380</v>
      </c>
      <c r="AF74" s="89"/>
      <c r="AG74" s="89"/>
      <c r="AH74" s="89" t="s">
        <v>558</v>
      </c>
      <c r="AI74" s="89" t="s">
        <v>633</v>
      </c>
      <c r="AJ74" s="89">
        <v>22</v>
      </c>
      <c r="AK74" s="89">
        <v>0</v>
      </c>
      <c r="AL74" s="89">
        <v>0</v>
      </c>
      <c r="AM74" s="89">
        <v>0</v>
      </c>
      <c r="AN74" s="89" t="s">
        <v>658</v>
      </c>
      <c r="AO74" s="105" t="str">
        <f>HYPERLINK("https://www.youtube.com/watch?v=6v8Msg1JBO4")</f>
        <v>https://www.youtube.com/watch?v=6v8Msg1JBO4</v>
      </c>
      <c r="AP74" s="89" t="str">
        <f>REPLACE(INDEX(GroupVertices[Group],MATCH(Vertices[[#This Row],[Vertex]],GroupVertices[Vertex],0)),1,1,"")</f>
        <v>1</v>
      </c>
      <c r="AQ74" s="49"/>
      <c r="AR74" s="50"/>
      <c r="AS74" s="49"/>
      <c r="AT74" s="50"/>
      <c r="AU74" s="49"/>
      <c r="AV74" s="50"/>
      <c r="AW74" s="49"/>
      <c r="AX74" s="50"/>
      <c r="AY74" s="49"/>
      <c r="AZ74" s="2"/>
      <c r="BA74" s="3"/>
      <c r="BB74" s="3"/>
      <c r="BC74" s="3"/>
      <c r="BD74" s="3"/>
    </row>
    <row r="75" spans="1:56" ht="29" customHeight="1">
      <c r="A75" s="65" t="s">
        <v>276</v>
      </c>
      <c r="C75" s="66"/>
      <c r="D75" s="66"/>
      <c r="E75" s="67">
        <v>250</v>
      </c>
      <c r="F75" s="69"/>
      <c r="G75" s="103" t="str">
        <f>HYPERLINK("https://i.ytimg.com/vi/hqgjwEB6kLA/default.jpg")</f>
        <v>https://i.ytimg.com/vi/hqgjwEB6kLA/default.jpg</v>
      </c>
      <c r="H75" s="66" t="s">
        <v>51</v>
      </c>
      <c r="I75" s="70" t="s">
        <v>381</v>
      </c>
      <c r="J75" s="71"/>
      <c r="K75" s="71"/>
      <c r="L75" s="70" t="s">
        <v>381</v>
      </c>
      <c r="M75" s="74">
        <v>1</v>
      </c>
      <c r="N75" s="75">
        <v>4956.61865234375</v>
      </c>
      <c r="O75" s="75">
        <v>8983.3583984375</v>
      </c>
      <c r="P75" s="76"/>
      <c r="Q75" s="77"/>
      <c r="R75" s="77"/>
      <c r="S75" s="96"/>
      <c r="T75" s="49">
        <v>0</v>
      </c>
      <c r="U75" s="49">
        <v>0</v>
      </c>
      <c r="V75" s="50">
        <v>0</v>
      </c>
      <c r="W75" s="50">
        <v>0</v>
      </c>
      <c r="X75" s="50">
        <v>0</v>
      </c>
      <c r="Y75" s="50">
        <v>0</v>
      </c>
      <c r="Z75" s="50">
        <v>0</v>
      </c>
      <c r="AA75" s="50">
        <v>0</v>
      </c>
      <c r="AB75" s="72">
        <v>75</v>
      </c>
      <c r="AC75" s="72"/>
      <c r="AD75" s="73"/>
      <c r="AE75" s="89" t="s">
        <v>381</v>
      </c>
      <c r="AF75" s="89" t="s">
        <v>461</v>
      </c>
      <c r="AG75" s="89" t="s">
        <v>484</v>
      </c>
      <c r="AH75" s="89" t="s">
        <v>360</v>
      </c>
      <c r="AI75" s="89" t="s">
        <v>634</v>
      </c>
      <c r="AJ75" s="89">
        <v>47</v>
      </c>
      <c r="AK75" s="89">
        <v>0</v>
      </c>
      <c r="AL75" s="89">
        <v>1</v>
      </c>
      <c r="AM75" s="89">
        <v>1</v>
      </c>
      <c r="AN75" s="89" t="s">
        <v>658</v>
      </c>
      <c r="AO75" s="105" t="str">
        <f>HYPERLINK("https://www.youtube.com/watch?v=hqgjwEB6kLA")</f>
        <v>https://www.youtube.com/watch?v=hqgjwEB6kLA</v>
      </c>
      <c r="AP75" s="89" t="str">
        <f>REPLACE(INDEX(GroupVertices[Group],MATCH(Vertices[[#This Row],[Vertex]],GroupVertices[Vertex],0)),1,1,"")</f>
        <v>1</v>
      </c>
      <c r="AQ75" s="49">
        <v>10</v>
      </c>
      <c r="AR75" s="50">
        <v>7.6923076923076925</v>
      </c>
      <c r="AS75" s="49">
        <v>2</v>
      </c>
      <c r="AT75" s="50">
        <v>1.5384615384615385</v>
      </c>
      <c r="AU75" s="49">
        <v>0</v>
      </c>
      <c r="AV75" s="50">
        <v>0</v>
      </c>
      <c r="AW75" s="49">
        <v>118</v>
      </c>
      <c r="AX75" s="50">
        <v>90.76923076923077</v>
      </c>
      <c r="AY75" s="49">
        <v>130</v>
      </c>
      <c r="AZ75" s="2"/>
      <c r="BA75" s="3"/>
      <c r="BB75" s="3"/>
      <c r="BC75" s="3"/>
      <c r="BD75" s="3"/>
    </row>
    <row r="76" spans="1:56" ht="29" customHeight="1">
      <c r="A76" s="65" t="s">
        <v>277</v>
      </c>
      <c r="C76" s="66"/>
      <c r="D76" s="66"/>
      <c r="E76" s="67">
        <v>250</v>
      </c>
      <c r="F76" s="69"/>
      <c r="G76" s="103" t="str">
        <f>HYPERLINK("https://i.ytimg.com/vi/Uywr9HpexFA/default.jpg")</f>
        <v>https://i.ytimg.com/vi/Uywr9HpexFA/default.jpg</v>
      </c>
      <c r="H76" s="66" t="s">
        <v>51</v>
      </c>
      <c r="I76" s="70" t="s">
        <v>382</v>
      </c>
      <c r="J76" s="71"/>
      <c r="K76" s="71"/>
      <c r="L76" s="70" t="s">
        <v>382</v>
      </c>
      <c r="M76" s="74">
        <v>1</v>
      </c>
      <c r="N76" s="75">
        <v>5597.32080078125</v>
      </c>
      <c r="O76" s="75">
        <v>6327.453125</v>
      </c>
      <c r="P76" s="76"/>
      <c r="Q76" s="77"/>
      <c r="R76" s="77"/>
      <c r="S76" s="96"/>
      <c r="T76" s="49">
        <v>0</v>
      </c>
      <c r="U76" s="49">
        <v>0</v>
      </c>
      <c r="V76" s="50">
        <v>0</v>
      </c>
      <c r="W76" s="50">
        <v>0</v>
      </c>
      <c r="X76" s="50">
        <v>0</v>
      </c>
      <c r="Y76" s="50">
        <v>0</v>
      </c>
      <c r="Z76" s="50">
        <v>0</v>
      </c>
      <c r="AA76" s="50">
        <v>0</v>
      </c>
      <c r="AB76" s="72">
        <v>76</v>
      </c>
      <c r="AC76" s="72"/>
      <c r="AD76" s="73"/>
      <c r="AE76" s="89" t="s">
        <v>382</v>
      </c>
      <c r="AF76" s="89" t="s">
        <v>462</v>
      </c>
      <c r="AG76" s="89" t="s">
        <v>487</v>
      </c>
      <c r="AH76" s="89" t="s">
        <v>360</v>
      </c>
      <c r="AI76" s="89" t="s">
        <v>635</v>
      </c>
      <c r="AJ76" s="89">
        <v>108</v>
      </c>
      <c r="AK76" s="89">
        <v>0</v>
      </c>
      <c r="AL76" s="89">
        <v>3</v>
      </c>
      <c r="AM76" s="89">
        <v>0</v>
      </c>
      <c r="AN76" s="89" t="s">
        <v>658</v>
      </c>
      <c r="AO76" s="105" t="str">
        <f>HYPERLINK("https://www.youtube.com/watch?v=Uywr9HpexFA")</f>
        <v>https://www.youtube.com/watch?v=Uywr9HpexFA</v>
      </c>
      <c r="AP76" s="89" t="str">
        <f>REPLACE(INDEX(GroupVertices[Group],MATCH(Vertices[[#This Row],[Vertex]],GroupVertices[Vertex],0)),1,1,"")</f>
        <v>1</v>
      </c>
      <c r="AQ76" s="49">
        <v>9</v>
      </c>
      <c r="AR76" s="50">
        <v>8.823529411764707</v>
      </c>
      <c r="AS76" s="49">
        <v>1</v>
      </c>
      <c r="AT76" s="50">
        <v>0.9803921568627451</v>
      </c>
      <c r="AU76" s="49">
        <v>0</v>
      </c>
      <c r="AV76" s="50">
        <v>0</v>
      </c>
      <c r="AW76" s="49">
        <v>92</v>
      </c>
      <c r="AX76" s="50">
        <v>90.19607843137256</v>
      </c>
      <c r="AY76" s="49">
        <v>102</v>
      </c>
      <c r="AZ76" s="2"/>
      <c r="BA76" s="3"/>
      <c r="BB76" s="3"/>
      <c r="BC76" s="3"/>
      <c r="BD76" s="3"/>
    </row>
    <row r="77" spans="1:56" ht="29" customHeight="1">
      <c r="A77" s="65" t="s">
        <v>278</v>
      </c>
      <c r="C77" s="66"/>
      <c r="D77" s="66"/>
      <c r="E77" s="67">
        <v>250</v>
      </c>
      <c r="F77" s="69"/>
      <c r="G77" s="103" t="str">
        <f>HYPERLINK("https://i.ytimg.com/vi/psjXEVzMnGI/default.jpg")</f>
        <v>https://i.ytimg.com/vi/psjXEVzMnGI/default.jpg</v>
      </c>
      <c r="H77" s="66" t="s">
        <v>51</v>
      </c>
      <c r="I77" s="70" t="s">
        <v>383</v>
      </c>
      <c r="J77" s="71"/>
      <c r="K77" s="71"/>
      <c r="L77" s="70" t="s">
        <v>383</v>
      </c>
      <c r="M77" s="74">
        <v>1</v>
      </c>
      <c r="N77" s="75">
        <v>6238.0244140625</v>
      </c>
      <c r="O77" s="75">
        <v>6327.453125</v>
      </c>
      <c r="P77" s="76"/>
      <c r="Q77" s="77"/>
      <c r="R77" s="77"/>
      <c r="S77" s="96"/>
      <c r="T77" s="49">
        <v>0</v>
      </c>
      <c r="U77" s="49">
        <v>0</v>
      </c>
      <c r="V77" s="50">
        <v>0</v>
      </c>
      <c r="W77" s="50">
        <v>0</v>
      </c>
      <c r="X77" s="50">
        <v>0</v>
      </c>
      <c r="Y77" s="50">
        <v>0</v>
      </c>
      <c r="Z77" s="50">
        <v>0</v>
      </c>
      <c r="AA77" s="50">
        <v>0</v>
      </c>
      <c r="AB77" s="72">
        <v>77</v>
      </c>
      <c r="AC77" s="72"/>
      <c r="AD77" s="73"/>
      <c r="AE77" s="89" t="s">
        <v>383</v>
      </c>
      <c r="AF77" s="89"/>
      <c r="AG77" s="89"/>
      <c r="AH77" s="89" t="s">
        <v>557</v>
      </c>
      <c r="AI77" s="89" t="s">
        <v>636</v>
      </c>
      <c r="AJ77" s="89">
        <v>15</v>
      </c>
      <c r="AK77" s="89">
        <v>0</v>
      </c>
      <c r="AL77" s="89">
        <v>0</v>
      </c>
      <c r="AM77" s="89">
        <v>0</v>
      </c>
      <c r="AN77" s="89" t="s">
        <v>658</v>
      </c>
      <c r="AO77" s="105" t="str">
        <f>HYPERLINK("https://www.youtube.com/watch?v=psjXEVzMnGI")</f>
        <v>https://www.youtube.com/watch?v=psjXEVzMnGI</v>
      </c>
      <c r="AP77" s="89" t="str">
        <f>REPLACE(INDEX(GroupVertices[Group],MATCH(Vertices[[#This Row],[Vertex]],GroupVertices[Vertex],0)),1,1,"")</f>
        <v>1</v>
      </c>
      <c r="AQ77" s="49"/>
      <c r="AR77" s="50"/>
      <c r="AS77" s="49"/>
      <c r="AT77" s="50"/>
      <c r="AU77" s="49"/>
      <c r="AV77" s="50"/>
      <c r="AW77" s="49"/>
      <c r="AX77" s="50"/>
      <c r="AY77" s="49"/>
      <c r="AZ77" s="2"/>
      <c r="BA77" s="3"/>
      <c r="BB77" s="3"/>
      <c r="BC77" s="3"/>
      <c r="BD77" s="3"/>
    </row>
    <row r="78" spans="1:56" ht="29" customHeight="1">
      <c r="A78" s="65" t="s">
        <v>279</v>
      </c>
      <c r="C78" s="66"/>
      <c r="D78" s="66"/>
      <c r="E78" s="67">
        <v>250</v>
      </c>
      <c r="F78" s="69"/>
      <c r="G78" s="103" t="str">
        <f>HYPERLINK("https://i.ytimg.com/vi/vUcedHsVceo/default.jpg")</f>
        <v>https://i.ytimg.com/vi/vUcedHsVceo/default.jpg</v>
      </c>
      <c r="H78" s="66" t="s">
        <v>51</v>
      </c>
      <c r="I78" s="70" t="s">
        <v>384</v>
      </c>
      <c r="J78" s="71"/>
      <c r="K78" s="71"/>
      <c r="L78" s="70" t="s">
        <v>384</v>
      </c>
      <c r="M78" s="74">
        <v>1</v>
      </c>
      <c r="N78" s="75">
        <v>4956.61865234375</v>
      </c>
      <c r="O78" s="75">
        <v>6327.453125</v>
      </c>
      <c r="P78" s="76"/>
      <c r="Q78" s="77"/>
      <c r="R78" s="77"/>
      <c r="S78" s="96"/>
      <c r="T78" s="49">
        <v>0</v>
      </c>
      <c r="U78" s="49">
        <v>0</v>
      </c>
      <c r="V78" s="50">
        <v>0</v>
      </c>
      <c r="W78" s="50">
        <v>0</v>
      </c>
      <c r="X78" s="50">
        <v>0</v>
      </c>
      <c r="Y78" s="50">
        <v>0</v>
      </c>
      <c r="Z78" s="50">
        <v>0</v>
      </c>
      <c r="AA78" s="50">
        <v>0</v>
      </c>
      <c r="AB78" s="72">
        <v>78</v>
      </c>
      <c r="AC78" s="72"/>
      <c r="AD78" s="73"/>
      <c r="AE78" s="89" t="s">
        <v>384</v>
      </c>
      <c r="AF78" s="89" t="s">
        <v>463</v>
      </c>
      <c r="AG78" s="89" t="s">
        <v>484</v>
      </c>
      <c r="AH78" s="89" t="s">
        <v>360</v>
      </c>
      <c r="AI78" s="89" t="s">
        <v>637</v>
      </c>
      <c r="AJ78" s="89">
        <v>57</v>
      </c>
      <c r="AK78" s="89">
        <v>0</v>
      </c>
      <c r="AL78" s="89">
        <v>4</v>
      </c>
      <c r="AM78" s="89">
        <v>0</v>
      </c>
      <c r="AN78" s="89" t="s">
        <v>658</v>
      </c>
      <c r="AO78" s="105" t="str">
        <f>HYPERLINK("https://www.youtube.com/watch?v=vUcedHsVceo")</f>
        <v>https://www.youtube.com/watch?v=vUcedHsVceo</v>
      </c>
      <c r="AP78" s="89" t="str">
        <f>REPLACE(INDEX(GroupVertices[Group],MATCH(Vertices[[#This Row],[Vertex]],GroupVertices[Vertex],0)),1,1,"")</f>
        <v>1</v>
      </c>
      <c r="AQ78" s="49">
        <v>27</v>
      </c>
      <c r="AR78" s="50">
        <v>13.300492610837438</v>
      </c>
      <c r="AS78" s="49">
        <v>1</v>
      </c>
      <c r="AT78" s="50">
        <v>0.49261083743842365</v>
      </c>
      <c r="AU78" s="49">
        <v>0</v>
      </c>
      <c r="AV78" s="50">
        <v>0</v>
      </c>
      <c r="AW78" s="49">
        <v>175</v>
      </c>
      <c r="AX78" s="50">
        <v>86.20689655172414</v>
      </c>
      <c r="AY78" s="49">
        <v>203</v>
      </c>
      <c r="AZ78" s="2"/>
      <c r="BA78" s="3"/>
      <c r="BB78" s="3"/>
      <c r="BC78" s="3"/>
      <c r="BD78" s="3"/>
    </row>
    <row r="79" spans="1:56" ht="29" customHeight="1">
      <c r="A79" s="65" t="s">
        <v>280</v>
      </c>
      <c r="C79" s="66"/>
      <c r="D79" s="66"/>
      <c r="E79" s="67">
        <v>250</v>
      </c>
      <c r="F79" s="69"/>
      <c r="G79" s="103" t="str">
        <f>HYPERLINK("https://i.ytimg.com/vi/S9HnoNIMSQk/default.jpg")</f>
        <v>https://i.ytimg.com/vi/S9HnoNIMSQk/default.jpg</v>
      </c>
      <c r="H79" s="66" t="s">
        <v>51</v>
      </c>
      <c r="I79" s="70" t="s">
        <v>385</v>
      </c>
      <c r="J79" s="71"/>
      <c r="K79" s="71"/>
      <c r="L79" s="70" t="s">
        <v>385</v>
      </c>
      <c r="M79" s="74">
        <v>1</v>
      </c>
      <c r="N79" s="75">
        <v>3675.212646484375</v>
      </c>
      <c r="O79" s="75">
        <v>6327.453125</v>
      </c>
      <c r="P79" s="76"/>
      <c r="Q79" s="77"/>
      <c r="R79" s="77"/>
      <c r="S79" s="96"/>
      <c r="T79" s="49">
        <v>0</v>
      </c>
      <c r="U79" s="49">
        <v>0</v>
      </c>
      <c r="V79" s="50">
        <v>0</v>
      </c>
      <c r="W79" s="50">
        <v>0</v>
      </c>
      <c r="X79" s="50">
        <v>0</v>
      </c>
      <c r="Y79" s="50">
        <v>0</v>
      </c>
      <c r="Z79" s="50">
        <v>0</v>
      </c>
      <c r="AA79" s="50">
        <v>0</v>
      </c>
      <c r="AB79" s="72">
        <v>79</v>
      </c>
      <c r="AC79" s="72"/>
      <c r="AD79" s="73"/>
      <c r="AE79" s="89" t="s">
        <v>385</v>
      </c>
      <c r="AF79" s="89" t="s">
        <v>464</v>
      </c>
      <c r="AG79" s="89" t="s">
        <v>484</v>
      </c>
      <c r="AH79" s="89" t="s">
        <v>360</v>
      </c>
      <c r="AI79" s="89" t="s">
        <v>638</v>
      </c>
      <c r="AJ79" s="89">
        <v>7</v>
      </c>
      <c r="AK79" s="89">
        <v>0</v>
      </c>
      <c r="AL79" s="89">
        <v>1</v>
      </c>
      <c r="AM79" s="89">
        <v>0</v>
      </c>
      <c r="AN79" s="89" t="s">
        <v>658</v>
      </c>
      <c r="AO79" s="105" t="str">
        <f>HYPERLINK("https://www.youtube.com/watch?v=S9HnoNIMSQk")</f>
        <v>https://www.youtube.com/watch?v=S9HnoNIMSQk</v>
      </c>
      <c r="AP79" s="89" t="str">
        <f>REPLACE(INDEX(GroupVertices[Group],MATCH(Vertices[[#This Row],[Vertex]],GroupVertices[Vertex],0)),1,1,"")</f>
        <v>1</v>
      </c>
      <c r="AQ79" s="49">
        <v>11</v>
      </c>
      <c r="AR79" s="50">
        <v>8.333333333333334</v>
      </c>
      <c r="AS79" s="49">
        <v>2</v>
      </c>
      <c r="AT79" s="50">
        <v>1.5151515151515151</v>
      </c>
      <c r="AU79" s="49">
        <v>0</v>
      </c>
      <c r="AV79" s="50">
        <v>0</v>
      </c>
      <c r="AW79" s="49">
        <v>119</v>
      </c>
      <c r="AX79" s="50">
        <v>90.15151515151516</v>
      </c>
      <c r="AY79" s="49">
        <v>132</v>
      </c>
      <c r="AZ79" s="2"/>
      <c r="BA79" s="3"/>
      <c r="BB79" s="3"/>
      <c r="BC79" s="3"/>
      <c r="BD79" s="3"/>
    </row>
    <row r="80" spans="1:56" ht="29" customHeight="1">
      <c r="A80" s="65" t="s">
        <v>281</v>
      </c>
      <c r="C80" s="66"/>
      <c r="D80" s="66"/>
      <c r="E80" s="67">
        <v>250</v>
      </c>
      <c r="F80" s="69"/>
      <c r="G80" s="103" t="str">
        <f>HYPERLINK("https://i.ytimg.com/vi/mIuteWFVYR0/default.jpg")</f>
        <v>https://i.ytimg.com/vi/mIuteWFVYR0/default.jpg</v>
      </c>
      <c r="H80" s="66" t="s">
        <v>51</v>
      </c>
      <c r="I80" s="70" t="s">
        <v>386</v>
      </c>
      <c r="J80" s="71"/>
      <c r="K80" s="71"/>
      <c r="L80" s="70" t="s">
        <v>386</v>
      </c>
      <c r="M80" s="74">
        <v>1</v>
      </c>
      <c r="N80" s="75">
        <v>4315.9150390625</v>
      </c>
      <c r="O80" s="75">
        <v>6327.453125</v>
      </c>
      <c r="P80" s="76"/>
      <c r="Q80" s="77"/>
      <c r="R80" s="77"/>
      <c r="S80" s="96"/>
      <c r="T80" s="49">
        <v>0</v>
      </c>
      <c r="U80" s="49">
        <v>0</v>
      </c>
      <c r="V80" s="50">
        <v>0</v>
      </c>
      <c r="W80" s="50">
        <v>0</v>
      </c>
      <c r="X80" s="50">
        <v>0</v>
      </c>
      <c r="Y80" s="50">
        <v>0</v>
      </c>
      <c r="Z80" s="50">
        <v>0</v>
      </c>
      <c r="AA80" s="50">
        <v>0</v>
      </c>
      <c r="AB80" s="72">
        <v>80</v>
      </c>
      <c r="AC80" s="72"/>
      <c r="AD80" s="73"/>
      <c r="AE80" s="89" t="s">
        <v>386</v>
      </c>
      <c r="AF80" s="89" t="s">
        <v>465</v>
      </c>
      <c r="AG80" s="89" t="s">
        <v>487</v>
      </c>
      <c r="AH80" s="89" t="s">
        <v>360</v>
      </c>
      <c r="AI80" s="89" t="s">
        <v>639</v>
      </c>
      <c r="AJ80" s="89">
        <v>89</v>
      </c>
      <c r="AK80" s="89">
        <v>0</v>
      </c>
      <c r="AL80" s="89">
        <v>6</v>
      </c>
      <c r="AM80" s="89">
        <v>0</v>
      </c>
      <c r="AN80" s="89" t="s">
        <v>658</v>
      </c>
      <c r="AO80" s="105" t="str">
        <f>HYPERLINK("https://www.youtube.com/watch?v=mIuteWFVYR0")</f>
        <v>https://www.youtube.com/watch?v=mIuteWFVYR0</v>
      </c>
      <c r="AP80" s="89" t="str">
        <f>REPLACE(INDEX(GroupVertices[Group],MATCH(Vertices[[#This Row],[Vertex]],GroupVertices[Vertex],0)),1,1,"")</f>
        <v>1</v>
      </c>
      <c r="AQ80" s="49">
        <v>17</v>
      </c>
      <c r="AR80" s="50">
        <v>8.5</v>
      </c>
      <c r="AS80" s="49">
        <v>1</v>
      </c>
      <c r="AT80" s="50">
        <v>0.5</v>
      </c>
      <c r="AU80" s="49">
        <v>0</v>
      </c>
      <c r="AV80" s="50">
        <v>0</v>
      </c>
      <c r="AW80" s="49">
        <v>182</v>
      </c>
      <c r="AX80" s="50">
        <v>91</v>
      </c>
      <c r="AY80" s="49">
        <v>200</v>
      </c>
      <c r="AZ80" s="2"/>
      <c r="BA80" s="3"/>
      <c r="BB80" s="3"/>
      <c r="BC80" s="3"/>
      <c r="BD80" s="3"/>
    </row>
    <row r="81" spans="1:56" ht="29" customHeight="1">
      <c r="A81" s="65" t="s">
        <v>282</v>
      </c>
      <c r="C81" s="66"/>
      <c r="D81" s="66"/>
      <c r="E81" s="67">
        <v>250</v>
      </c>
      <c r="F81" s="69"/>
      <c r="G81" s="103" t="str">
        <f>HYPERLINK("https://i.ytimg.com/vi/Cq0-OUgMDLM/default.jpg")</f>
        <v>https://i.ytimg.com/vi/Cq0-OUgMDLM/default.jpg</v>
      </c>
      <c r="H81" s="66" t="s">
        <v>51</v>
      </c>
      <c r="I81" s="70" t="s">
        <v>387</v>
      </c>
      <c r="J81" s="71"/>
      <c r="K81" s="71"/>
      <c r="L81" s="70" t="s">
        <v>387</v>
      </c>
      <c r="M81" s="74">
        <v>1</v>
      </c>
      <c r="N81" s="75">
        <v>6878.7265625</v>
      </c>
      <c r="O81" s="75">
        <v>6327.453125</v>
      </c>
      <c r="P81" s="76"/>
      <c r="Q81" s="77"/>
      <c r="R81" s="77"/>
      <c r="S81" s="96"/>
      <c r="T81" s="49">
        <v>0</v>
      </c>
      <c r="U81" s="49">
        <v>0</v>
      </c>
      <c r="V81" s="50">
        <v>0</v>
      </c>
      <c r="W81" s="50">
        <v>0</v>
      </c>
      <c r="X81" s="50">
        <v>0</v>
      </c>
      <c r="Y81" s="50">
        <v>0</v>
      </c>
      <c r="Z81" s="50">
        <v>0</v>
      </c>
      <c r="AA81" s="50">
        <v>0</v>
      </c>
      <c r="AB81" s="72">
        <v>81</v>
      </c>
      <c r="AC81" s="72"/>
      <c r="AD81" s="73"/>
      <c r="AE81" s="89" t="s">
        <v>387</v>
      </c>
      <c r="AF81" s="89" t="s">
        <v>466</v>
      </c>
      <c r="AG81" s="89" t="s">
        <v>518</v>
      </c>
      <c r="AH81" s="89" t="s">
        <v>360</v>
      </c>
      <c r="AI81" s="89" t="s">
        <v>640</v>
      </c>
      <c r="AJ81" s="89">
        <v>48</v>
      </c>
      <c r="AK81" s="89">
        <v>0</v>
      </c>
      <c r="AL81" s="89">
        <v>1</v>
      </c>
      <c r="AM81" s="89">
        <v>0</v>
      </c>
      <c r="AN81" s="89" t="s">
        <v>658</v>
      </c>
      <c r="AO81" s="105" t="str">
        <f>HYPERLINK("https://www.youtube.com/watch?v=Cq0-OUgMDLM")</f>
        <v>https://www.youtube.com/watch?v=Cq0-OUgMDLM</v>
      </c>
      <c r="AP81" s="89" t="str">
        <f>REPLACE(INDEX(GroupVertices[Group],MATCH(Vertices[[#This Row],[Vertex]],GroupVertices[Vertex],0)),1,1,"")</f>
        <v>1</v>
      </c>
      <c r="AQ81" s="49">
        <v>18</v>
      </c>
      <c r="AR81" s="50">
        <v>8.866995073891626</v>
      </c>
      <c r="AS81" s="49">
        <v>2</v>
      </c>
      <c r="AT81" s="50">
        <v>0.9852216748768473</v>
      </c>
      <c r="AU81" s="49">
        <v>0</v>
      </c>
      <c r="AV81" s="50">
        <v>0</v>
      </c>
      <c r="AW81" s="49">
        <v>183</v>
      </c>
      <c r="AX81" s="50">
        <v>90.14778325123153</v>
      </c>
      <c r="AY81" s="49">
        <v>203</v>
      </c>
      <c r="AZ81" s="2"/>
      <c r="BA81" s="3"/>
      <c r="BB81" s="3"/>
      <c r="BC81" s="3"/>
      <c r="BD81" s="3"/>
    </row>
    <row r="82" spans="1:56" ht="29" customHeight="1">
      <c r="A82" s="65" t="s">
        <v>283</v>
      </c>
      <c r="C82" s="66"/>
      <c r="D82" s="66"/>
      <c r="E82" s="67">
        <v>250</v>
      </c>
      <c r="F82" s="69"/>
      <c r="G82" s="103" t="str">
        <f>HYPERLINK("https://i.ytimg.com/vi/2gPxm867Czc/default.jpg")</f>
        <v>https://i.ytimg.com/vi/2gPxm867Czc/default.jpg</v>
      </c>
      <c r="H82" s="66" t="s">
        <v>51</v>
      </c>
      <c r="I82" s="70" t="s">
        <v>388</v>
      </c>
      <c r="J82" s="71"/>
      <c r="K82" s="71"/>
      <c r="L82" s="70" t="s">
        <v>388</v>
      </c>
      <c r="M82" s="74">
        <v>1</v>
      </c>
      <c r="N82" s="75">
        <v>471.69854736328125</v>
      </c>
      <c r="O82" s="75">
        <v>4999.5</v>
      </c>
      <c r="P82" s="76"/>
      <c r="Q82" s="77"/>
      <c r="R82" s="77"/>
      <c r="S82" s="96"/>
      <c r="T82" s="49">
        <v>0</v>
      </c>
      <c r="U82" s="49">
        <v>0</v>
      </c>
      <c r="V82" s="50">
        <v>0</v>
      </c>
      <c r="W82" s="50">
        <v>0</v>
      </c>
      <c r="X82" s="50">
        <v>0</v>
      </c>
      <c r="Y82" s="50">
        <v>0</v>
      </c>
      <c r="Z82" s="50">
        <v>0</v>
      </c>
      <c r="AA82" s="50">
        <v>0</v>
      </c>
      <c r="AB82" s="72">
        <v>82</v>
      </c>
      <c r="AC82" s="72"/>
      <c r="AD82" s="73"/>
      <c r="AE82" s="89" t="s">
        <v>388</v>
      </c>
      <c r="AF82" s="89" t="s">
        <v>467</v>
      </c>
      <c r="AG82" s="89" t="s">
        <v>484</v>
      </c>
      <c r="AH82" s="89" t="s">
        <v>360</v>
      </c>
      <c r="AI82" s="89" t="s">
        <v>641</v>
      </c>
      <c r="AJ82" s="89">
        <v>51</v>
      </c>
      <c r="AK82" s="89">
        <v>0</v>
      </c>
      <c r="AL82" s="89">
        <v>2</v>
      </c>
      <c r="AM82" s="89">
        <v>0</v>
      </c>
      <c r="AN82" s="89" t="s">
        <v>658</v>
      </c>
      <c r="AO82" s="105" t="str">
        <f>HYPERLINK("https://www.youtube.com/watch?v=2gPxm867Czc")</f>
        <v>https://www.youtube.com/watch?v=2gPxm867Czc</v>
      </c>
      <c r="AP82" s="89" t="str">
        <f>REPLACE(INDEX(GroupVertices[Group],MATCH(Vertices[[#This Row],[Vertex]],GroupVertices[Vertex],0)),1,1,"")</f>
        <v>1</v>
      </c>
      <c r="AQ82" s="49">
        <v>11</v>
      </c>
      <c r="AR82" s="50">
        <v>6.962025316455696</v>
      </c>
      <c r="AS82" s="49">
        <v>2</v>
      </c>
      <c r="AT82" s="50">
        <v>1.2658227848101267</v>
      </c>
      <c r="AU82" s="49">
        <v>0</v>
      </c>
      <c r="AV82" s="50">
        <v>0</v>
      </c>
      <c r="AW82" s="49">
        <v>145</v>
      </c>
      <c r="AX82" s="50">
        <v>91.77215189873418</v>
      </c>
      <c r="AY82" s="49">
        <v>158</v>
      </c>
      <c r="AZ82" s="2"/>
      <c r="BA82" s="3"/>
      <c r="BB82" s="3"/>
      <c r="BC82" s="3"/>
      <c r="BD82" s="3"/>
    </row>
    <row r="83" spans="1:56" ht="29" customHeight="1">
      <c r="A83" s="65" t="s">
        <v>284</v>
      </c>
      <c r="C83" s="66"/>
      <c r="D83" s="66"/>
      <c r="E83" s="67">
        <v>250</v>
      </c>
      <c r="F83" s="69"/>
      <c r="G83" s="103" t="str">
        <f>HYPERLINK("https://i.ytimg.com/vi/ojCAC2VAuyQ/default.jpg")</f>
        <v>https://i.ytimg.com/vi/ojCAC2VAuyQ/default.jpg</v>
      </c>
      <c r="H83" s="66" t="s">
        <v>51</v>
      </c>
      <c r="I83" s="70" t="s">
        <v>389</v>
      </c>
      <c r="J83" s="71"/>
      <c r="K83" s="71"/>
      <c r="L83" s="70" t="s">
        <v>389</v>
      </c>
      <c r="M83" s="74">
        <v>1</v>
      </c>
      <c r="N83" s="75">
        <v>1112.4013671875</v>
      </c>
      <c r="O83" s="75">
        <v>4999.5</v>
      </c>
      <c r="P83" s="76"/>
      <c r="Q83" s="77"/>
      <c r="R83" s="77"/>
      <c r="S83" s="96"/>
      <c r="T83" s="49">
        <v>0</v>
      </c>
      <c r="U83" s="49">
        <v>0</v>
      </c>
      <c r="V83" s="50">
        <v>0</v>
      </c>
      <c r="W83" s="50">
        <v>0</v>
      </c>
      <c r="X83" s="50">
        <v>0</v>
      </c>
      <c r="Y83" s="50">
        <v>0</v>
      </c>
      <c r="Z83" s="50">
        <v>0</v>
      </c>
      <c r="AA83" s="50">
        <v>0</v>
      </c>
      <c r="AB83" s="72">
        <v>83</v>
      </c>
      <c r="AC83" s="72"/>
      <c r="AD83" s="73"/>
      <c r="AE83" s="89" t="s">
        <v>389</v>
      </c>
      <c r="AF83" s="89" t="s">
        <v>468</v>
      </c>
      <c r="AG83" s="89" t="s">
        <v>519</v>
      </c>
      <c r="AH83" s="89" t="s">
        <v>360</v>
      </c>
      <c r="AI83" s="89" t="s">
        <v>642</v>
      </c>
      <c r="AJ83" s="89">
        <v>54</v>
      </c>
      <c r="AK83" s="89">
        <v>0</v>
      </c>
      <c r="AL83" s="89">
        <v>0</v>
      </c>
      <c r="AM83" s="89">
        <v>0</v>
      </c>
      <c r="AN83" s="89" t="s">
        <v>658</v>
      </c>
      <c r="AO83" s="105" t="str">
        <f>HYPERLINK("https://www.youtube.com/watch?v=ojCAC2VAuyQ")</f>
        <v>https://www.youtube.com/watch?v=ojCAC2VAuyQ</v>
      </c>
      <c r="AP83" s="89" t="str">
        <f>REPLACE(INDEX(GroupVertices[Group],MATCH(Vertices[[#This Row],[Vertex]],GroupVertices[Vertex],0)),1,1,"")</f>
        <v>1</v>
      </c>
      <c r="AQ83" s="49">
        <v>12</v>
      </c>
      <c r="AR83" s="50">
        <v>4.918032786885246</v>
      </c>
      <c r="AS83" s="49">
        <v>5</v>
      </c>
      <c r="AT83" s="50">
        <v>2.0491803278688523</v>
      </c>
      <c r="AU83" s="49">
        <v>0</v>
      </c>
      <c r="AV83" s="50">
        <v>0</v>
      </c>
      <c r="AW83" s="49">
        <v>227</v>
      </c>
      <c r="AX83" s="50">
        <v>93.0327868852459</v>
      </c>
      <c r="AY83" s="49">
        <v>244</v>
      </c>
      <c r="AZ83" s="2"/>
      <c r="BA83" s="3"/>
      <c r="BB83" s="3"/>
      <c r="BC83" s="3"/>
      <c r="BD83" s="3"/>
    </row>
    <row r="84" spans="1:56" ht="29" customHeight="1">
      <c r="A84" s="65" t="s">
        <v>285</v>
      </c>
      <c r="C84" s="66"/>
      <c r="D84" s="66"/>
      <c r="E84" s="67">
        <v>250</v>
      </c>
      <c r="F84" s="69"/>
      <c r="G84" s="103" t="str">
        <f>HYPERLINK("https://i.ytimg.com/vi/OK9_sMHmUF0/default.jpg")</f>
        <v>https://i.ytimg.com/vi/OK9_sMHmUF0/default.jpg</v>
      </c>
      <c r="H84" s="66" t="s">
        <v>51</v>
      </c>
      <c r="I84" s="70" t="s">
        <v>390</v>
      </c>
      <c r="J84" s="71"/>
      <c r="K84" s="71"/>
      <c r="L84" s="70" t="s">
        <v>390</v>
      </c>
      <c r="M84" s="74">
        <v>1</v>
      </c>
      <c r="N84" s="75">
        <v>8800.8359375</v>
      </c>
      <c r="O84" s="75">
        <v>6327.453125</v>
      </c>
      <c r="P84" s="76"/>
      <c r="Q84" s="77"/>
      <c r="R84" s="77"/>
      <c r="S84" s="96"/>
      <c r="T84" s="49">
        <v>0</v>
      </c>
      <c r="U84" s="49">
        <v>0</v>
      </c>
      <c r="V84" s="50">
        <v>0</v>
      </c>
      <c r="W84" s="50">
        <v>0</v>
      </c>
      <c r="X84" s="50">
        <v>0</v>
      </c>
      <c r="Y84" s="50">
        <v>0</v>
      </c>
      <c r="Z84" s="50">
        <v>0</v>
      </c>
      <c r="AA84" s="50">
        <v>0</v>
      </c>
      <c r="AB84" s="72">
        <v>84</v>
      </c>
      <c r="AC84" s="72"/>
      <c r="AD84" s="73"/>
      <c r="AE84" s="89" t="s">
        <v>390</v>
      </c>
      <c r="AF84" s="89" t="s">
        <v>469</v>
      </c>
      <c r="AG84" s="89" t="s">
        <v>520</v>
      </c>
      <c r="AH84" s="89" t="s">
        <v>546</v>
      </c>
      <c r="AI84" s="89" t="s">
        <v>643</v>
      </c>
      <c r="AJ84" s="89">
        <v>132</v>
      </c>
      <c r="AK84" s="89">
        <v>0</v>
      </c>
      <c r="AL84" s="89">
        <v>5</v>
      </c>
      <c r="AM84" s="89">
        <v>0</v>
      </c>
      <c r="AN84" s="89" t="s">
        <v>658</v>
      </c>
      <c r="AO84" s="105" t="str">
        <f>HYPERLINK("https://www.youtube.com/watch?v=OK9_sMHmUF0")</f>
        <v>https://www.youtube.com/watch?v=OK9_sMHmUF0</v>
      </c>
      <c r="AP84" s="89" t="str">
        <f>REPLACE(INDEX(GroupVertices[Group],MATCH(Vertices[[#This Row],[Vertex]],GroupVertices[Vertex],0)),1,1,"")</f>
        <v>1</v>
      </c>
      <c r="AQ84" s="49">
        <v>1</v>
      </c>
      <c r="AR84" s="50">
        <v>6.666666666666667</v>
      </c>
      <c r="AS84" s="49">
        <v>0</v>
      </c>
      <c r="AT84" s="50">
        <v>0</v>
      </c>
      <c r="AU84" s="49">
        <v>0</v>
      </c>
      <c r="AV84" s="50">
        <v>0</v>
      </c>
      <c r="AW84" s="49">
        <v>14</v>
      </c>
      <c r="AX84" s="50">
        <v>93.33333333333333</v>
      </c>
      <c r="AY84" s="49">
        <v>15</v>
      </c>
      <c r="AZ84" s="2"/>
      <c r="BA84" s="3"/>
      <c r="BB84" s="3"/>
      <c r="BC84" s="3"/>
      <c r="BD84" s="3"/>
    </row>
    <row r="85" spans="1:56" ht="29" customHeight="1">
      <c r="A85" s="65" t="s">
        <v>286</v>
      </c>
      <c r="C85" s="66"/>
      <c r="D85" s="66"/>
      <c r="E85" s="67">
        <v>250</v>
      </c>
      <c r="F85" s="69"/>
      <c r="G85" s="103" t="str">
        <f>HYPERLINK("https://i.ytimg.com/vi/LHvduUQHmvc/default.jpg")</f>
        <v>https://i.ytimg.com/vi/LHvduUQHmvc/default.jpg</v>
      </c>
      <c r="H85" s="66" t="s">
        <v>51</v>
      </c>
      <c r="I85" s="70" t="s">
        <v>391</v>
      </c>
      <c r="J85" s="71"/>
      <c r="K85" s="71"/>
      <c r="L85" s="70" t="s">
        <v>391</v>
      </c>
      <c r="M85" s="74">
        <v>1</v>
      </c>
      <c r="N85" s="75">
        <v>7519.4296875</v>
      </c>
      <c r="O85" s="75">
        <v>6327.453125</v>
      </c>
      <c r="P85" s="76"/>
      <c r="Q85" s="77"/>
      <c r="R85" s="77"/>
      <c r="S85" s="96"/>
      <c r="T85" s="49">
        <v>0</v>
      </c>
      <c r="U85" s="49">
        <v>0</v>
      </c>
      <c r="V85" s="50">
        <v>0</v>
      </c>
      <c r="W85" s="50">
        <v>0</v>
      </c>
      <c r="X85" s="50">
        <v>0</v>
      </c>
      <c r="Y85" s="50">
        <v>0</v>
      </c>
      <c r="Z85" s="50">
        <v>0</v>
      </c>
      <c r="AA85" s="50">
        <v>0</v>
      </c>
      <c r="AB85" s="72">
        <v>85</v>
      </c>
      <c r="AC85" s="72"/>
      <c r="AD85" s="73"/>
      <c r="AE85" s="89" t="s">
        <v>391</v>
      </c>
      <c r="AF85" s="89" t="s">
        <v>470</v>
      </c>
      <c r="AG85" s="89" t="s">
        <v>484</v>
      </c>
      <c r="AH85" s="89" t="s">
        <v>360</v>
      </c>
      <c r="AI85" s="89" t="s">
        <v>644</v>
      </c>
      <c r="AJ85" s="89">
        <v>54</v>
      </c>
      <c r="AK85" s="89">
        <v>0</v>
      </c>
      <c r="AL85" s="89">
        <v>2</v>
      </c>
      <c r="AM85" s="89">
        <v>0</v>
      </c>
      <c r="AN85" s="89" t="s">
        <v>658</v>
      </c>
      <c r="AO85" s="105" t="str">
        <f>HYPERLINK("https://www.youtube.com/watch?v=LHvduUQHmvc")</f>
        <v>https://www.youtube.com/watch?v=LHvduUQHmvc</v>
      </c>
      <c r="AP85" s="89" t="str">
        <f>REPLACE(INDEX(GroupVertices[Group],MATCH(Vertices[[#This Row],[Vertex]],GroupVertices[Vertex],0)),1,1,"")</f>
        <v>1</v>
      </c>
      <c r="AQ85" s="49">
        <v>15</v>
      </c>
      <c r="AR85" s="50">
        <v>10.56338028169014</v>
      </c>
      <c r="AS85" s="49">
        <v>2</v>
      </c>
      <c r="AT85" s="50">
        <v>1.408450704225352</v>
      </c>
      <c r="AU85" s="49">
        <v>0</v>
      </c>
      <c r="AV85" s="50">
        <v>0</v>
      </c>
      <c r="AW85" s="49">
        <v>125</v>
      </c>
      <c r="AX85" s="50">
        <v>88.02816901408451</v>
      </c>
      <c r="AY85" s="49">
        <v>142</v>
      </c>
      <c r="AZ85" s="2"/>
      <c r="BA85" s="3"/>
      <c r="BB85" s="3"/>
      <c r="BC85" s="3"/>
      <c r="BD85" s="3"/>
    </row>
    <row r="86" spans="1:56" ht="29" customHeight="1">
      <c r="A86" s="65" t="s">
        <v>287</v>
      </c>
      <c r="C86" s="66"/>
      <c r="D86" s="66"/>
      <c r="E86" s="67">
        <v>250</v>
      </c>
      <c r="F86" s="69"/>
      <c r="G86" s="103" t="str">
        <f>HYPERLINK("https://i.ytimg.com/vi/tCOdnD_Lq8g/default.jpg")</f>
        <v>https://i.ytimg.com/vi/tCOdnD_Lq8g/default.jpg</v>
      </c>
      <c r="H86" s="66" t="s">
        <v>51</v>
      </c>
      <c r="I86" s="70" t="s">
        <v>392</v>
      </c>
      <c r="J86" s="71"/>
      <c r="K86" s="71"/>
      <c r="L86" s="70" t="s">
        <v>392</v>
      </c>
      <c r="M86" s="74">
        <v>1</v>
      </c>
      <c r="N86" s="75">
        <v>8160.13232421875</v>
      </c>
      <c r="O86" s="75">
        <v>6327.453125</v>
      </c>
      <c r="P86" s="76"/>
      <c r="Q86" s="77"/>
      <c r="R86" s="77"/>
      <c r="S86" s="96"/>
      <c r="T86" s="49">
        <v>0</v>
      </c>
      <c r="U86" s="49">
        <v>0</v>
      </c>
      <c r="V86" s="50">
        <v>0</v>
      </c>
      <c r="W86" s="50">
        <v>0</v>
      </c>
      <c r="X86" s="50">
        <v>0</v>
      </c>
      <c r="Y86" s="50">
        <v>0</v>
      </c>
      <c r="Z86" s="50">
        <v>0</v>
      </c>
      <c r="AA86" s="50">
        <v>0</v>
      </c>
      <c r="AB86" s="72">
        <v>86</v>
      </c>
      <c r="AC86" s="72"/>
      <c r="AD86" s="73"/>
      <c r="AE86" s="89" t="s">
        <v>392</v>
      </c>
      <c r="AF86" s="89" t="s">
        <v>471</v>
      </c>
      <c r="AG86" s="89" t="s">
        <v>484</v>
      </c>
      <c r="AH86" s="89" t="s">
        <v>360</v>
      </c>
      <c r="AI86" s="89" t="s">
        <v>645</v>
      </c>
      <c r="AJ86" s="89">
        <v>9</v>
      </c>
      <c r="AK86" s="89">
        <v>0</v>
      </c>
      <c r="AL86" s="89">
        <v>1</v>
      </c>
      <c r="AM86" s="89">
        <v>0</v>
      </c>
      <c r="AN86" s="89" t="s">
        <v>658</v>
      </c>
      <c r="AO86" s="105" t="str">
        <f>HYPERLINK("https://www.youtube.com/watch?v=tCOdnD_Lq8g")</f>
        <v>https://www.youtube.com/watch?v=tCOdnD_Lq8g</v>
      </c>
      <c r="AP86" s="89" t="str">
        <f>REPLACE(INDEX(GroupVertices[Group],MATCH(Vertices[[#This Row],[Vertex]],GroupVertices[Vertex],0)),1,1,"")</f>
        <v>1</v>
      </c>
      <c r="AQ86" s="49">
        <v>10</v>
      </c>
      <c r="AR86" s="50">
        <v>8.771929824561404</v>
      </c>
      <c r="AS86" s="49">
        <v>1</v>
      </c>
      <c r="AT86" s="50">
        <v>0.8771929824561403</v>
      </c>
      <c r="AU86" s="49">
        <v>0</v>
      </c>
      <c r="AV86" s="50">
        <v>0</v>
      </c>
      <c r="AW86" s="49">
        <v>103</v>
      </c>
      <c r="AX86" s="50">
        <v>90.35087719298245</v>
      </c>
      <c r="AY86" s="49">
        <v>114</v>
      </c>
      <c r="AZ86" s="2"/>
      <c r="BA86" s="3"/>
      <c r="BB86" s="3"/>
      <c r="BC86" s="3"/>
      <c r="BD86" s="3"/>
    </row>
    <row r="87" spans="1:56" ht="29" customHeight="1">
      <c r="A87" s="65" t="s">
        <v>288</v>
      </c>
      <c r="C87" s="66"/>
      <c r="D87" s="66"/>
      <c r="E87" s="67">
        <v>250</v>
      </c>
      <c r="F87" s="69"/>
      <c r="G87" s="103" t="str">
        <f>HYPERLINK("https://i.ytimg.com/vi/lBPViBOP8mc/default.jpg")</f>
        <v>https://i.ytimg.com/vi/lBPViBOP8mc/default.jpg</v>
      </c>
      <c r="H87" s="66" t="s">
        <v>51</v>
      </c>
      <c r="I87" s="70" t="s">
        <v>393</v>
      </c>
      <c r="J87" s="71"/>
      <c r="K87" s="71"/>
      <c r="L87" s="70" t="s">
        <v>393</v>
      </c>
      <c r="M87" s="74">
        <v>1</v>
      </c>
      <c r="N87" s="75">
        <v>7519.4296875</v>
      </c>
      <c r="O87" s="75">
        <v>7655.40576171875</v>
      </c>
      <c r="P87" s="76"/>
      <c r="Q87" s="77"/>
      <c r="R87" s="77"/>
      <c r="S87" s="96"/>
      <c r="T87" s="49">
        <v>0</v>
      </c>
      <c r="U87" s="49">
        <v>0</v>
      </c>
      <c r="V87" s="50">
        <v>0</v>
      </c>
      <c r="W87" s="50">
        <v>0</v>
      </c>
      <c r="X87" s="50">
        <v>0</v>
      </c>
      <c r="Y87" s="50">
        <v>0</v>
      </c>
      <c r="Z87" s="50">
        <v>0</v>
      </c>
      <c r="AA87" s="50">
        <v>0</v>
      </c>
      <c r="AB87" s="72">
        <v>87</v>
      </c>
      <c r="AC87" s="72"/>
      <c r="AD87" s="73"/>
      <c r="AE87" s="89" t="s">
        <v>393</v>
      </c>
      <c r="AF87" s="89" t="s">
        <v>472</v>
      </c>
      <c r="AG87" s="89"/>
      <c r="AH87" s="89" t="s">
        <v>559</v>
      </c>
      <c r="AI87" s="89" t="s">
        <v>646</v>
      </c>
      <c r="AJ87" s="89">
        <v>12</v>
      </c>
      <c r="AK87" s="89">
        <v>0</v>
      </c>
      <c r="AL87" s="89">
        <v>0</v>
      </c>
      <c r="AM87" s="89">
        <v>0</v>
      </c>
      <c r="AN87" s="89" t="s">
        <v>658</v>
      </c>
      <c r="AO87" s="105" t="str">
        <f>HYPERLINK("https://www.youtube.com/watch?v=lBPViBOP8mc")</f>
        <v>https://www.youtube.com/watch?v=lBPViBOP8mc</v>
      </c>
      <c r="AP87" s="89" t="str">
        <f>REPLACE(INDEX(GroupVertices[Group],MATCH(Vertices[[#This Row],[Vertex]],GroupVertices[Vertex],0)),1,1,"")</f>
        <v>1</v>
      </c>
      <c r="AQ87" s="49">
        <v>1</v>
      </c>
      <c r="AR87" s="50">
        <v>3.5714285714285716</v>
      </c>
      <c r="AS87" s="49">
        <v>0</v>
      </c>
      <c r="AT87" s="50">
        <v>0</v>
      </c>
      <c r="AU87" s="49">
        <v>0</v>
      </c>
      <c r="AV87" s="50">
        <v>0</v>
      </c>
      <c r="AW87" s="49">
        <v>27</v>
      </c>
      <c r="AX87" s="50">
        <v>96.42857142857143</v>
      </c>
      <c r="AY87" s="49">
        <v>28</v>
      </c>
      <c r="AZ87" s="2"/>
      <c r="BA87" s="3"/>
      <c r="BB87" s="3"/>
      <c r="BC87" s="3"/>
      <c r="BD87" s="3"/>
    </row>
    <row r="88" spans="1:56" ht="29" customHeight="1">
      <c r="A88" s="65" t="s">
        <v>289</v>
      </c>
      <c r="C88" s="66"/>
      <c r="D88" s="66"/>
      <c r="E88" s="67">
        <v>250</v>
      </c>
      <c r="F88" s="69"/>
      <c r="G88" s="103" t="str">
        <f>HYPERLINK("https://i.ytimg.com/vi/zZkRumKQ0Ck/default.jpg")</f>
        <v>https://i.ytimg.com/vi/zZkRumKQ0Ck/default.jpg</v>
      </c>
      <c r="H88" s="66" t="s">
        <v>51</v>
      </c>
      <c r="I88" s="70" t="s">
        <v>394</v>
      </c>
      <c r="J88" s="71"/>
      <c r="K88" s="71"/>
      <c r="L88" s="70" t="s">
        <v>394</v>
      </c>
      <c r="M88" s="74">
        <v>1</v>
      </c>
      <c r="N88" s="75">
        <v>8160.13232421875</v>
      </c>
      <c r="O88" s="75">
        <v>7655.40576171875</v>
      </c>
      <c r="P88" s="76"/>
      <c r="Q88" s="77"/>
      <c r="R88" s="77"/>
      <c r="S88" s="96"/>
      <c r="T88" s="49">
        <v>0</v>
      </c>
      <c r="U88" s="49">
        <v>0</v>
      </c>
      <c r="V88" s="50">
        <v>0</v>
      </c>
      <c r="W88" s="50">
        <v>0</v>
      </c>
      <c r="X88" s="50">
        <v>0</v>
      </c>
      <c r="Y88" s="50">
        <v>0</v>
      </c>
      <c r="Z88" s="50">
        <v>0</v>
      </c>
      <c r="AA88" s="50">
        <v>0</v>
      </c>
      <c r="AB88" s="72">
        <v>88</v>
      </c>
      <c r="AC88" s="72"/>
      <c r="AD88" s="73"/>
      <c r="AE88" s="89" t="s">
        <v>394</v>
      </c>
      <c r="AF88" s="89" t="s">
        <v>473</v>
      </c>
      <c r="AG88" s="89" t="s">
        <v>484</v>
      </c>
      <c r="AH88" s="89" t="s">
        <v>360</v>
      </c>
      <c r="AI88" s="89" t="s">
        <v>647</v>
      </c>
      <c r="AJ88" s="89">
        <v>24</v>
      </c>
      <c r="AK88" s="89">
        <v>0</v>
      </c>
      <c r="AL88" s="89">
        <v>1</v>
      </c>
      <c r="AM88" s="89">
        <v>0</v>
      </c>
      <c r="AN88" s="89" t="s">
        <v>658</v>
      </c>
      <c r="AO88" s="105" t="str">
        <f>HYPERLINK("https://www.youtube.com/watch?v=zZkRumKQ0Ck")</f>
        <v>https://www.youtube.com/watch?v=zZkRumKQ0Ck</v>
      </c>
      <c r="AP88" s="89" t="str">
        <f>REPLACE(INDEX(GroupVertices[Group],MATCH(Vertices[[#This Row],[Vertex]],GroupVertices[Vertex],0)),1,1,"")</f>
        <v>1</v>
      </c>
      <c r="AQ88" s="49">
        <v>9</v>
      </c>
      <c r="AR88" s="50">
        <v>6.25</v>
      </c>
      <c r="AS88" s="49">
        <v>2</v>
      </c>
      <c r="AT88" s="50">
        <v>1.3888888888888888</v>
      </c>
      <c r="AU88" s="49">
        <v>0</v>
      </c>
      <c r="AV88" s="50">
        <v>0</v>
      </c>
      <c r="AW88" s="49">
        <v>133</v>
      </c>
      <c r="AX88" s="50">
        <v>92.36111111111111</v>
      </c>
      <c r="AY88" s="49">
        <v>144</v>
      </c>
      <c r="AZ88" s="2"/>
      <c r="BA88" s="3"/>
      <c r="BB88" s="3"/>
      <c r="BC88" s="3"/>
      <c r="BD88" s="3"/>
    </row>
    <row r="89" spans="1:56" ht="29" customHeight="1">
      <c r="A89" s="65" t="s">
        <v>290</v>
      </c>
      <c r="C89" s="66"/>
      <c r="D89" s="66"/>
      <c r="E89" s="67">
        <v>250</v>
      </c>
      <c r="F89" s="69"/>
      <c r="G89" s="103" t="str">
        <f>HYPERLINK("https://i.ytimg.com/vi/gIkI2q1Zpuw/default.jpg")</f>
        <v>https://i.ytimg.com/vi/gIkI2q1Zpuw/default.jpg</v>
      </c>
      <c r="H89" s="66" t="s">
        <v>51</v>
      </c>
      <c r="I89" s="70" t="s">
        <v>395</v>
      </c>
      <c r="J89" s="71"/>
      <c r="K89" s="71"/>
      <c r="L89" s="70" t="s">
        <v>395</v>
      </c>
      <c r="M89" s="74">
        <v>1</v>
      </c>
      <c r="N89" s="75">
        <v>6878.7265625</v>
      </c>
      <c r="O89" s="75">
        <v>7655.40576171875</v>
      </c>
      <c r="P89" s="76"/>
      <c r="Q89" s="77"/>
      <c r="R89" s="77"/>
      <c r="S89" s="96"/>
      <c r="T89" s="49">
        <v>0</v>
      </c>
      <c r="U89" s="49">
        <v>0</v>
      </c>
      <c r="V89" s="50">
        <v>0</v>
      </c>
      <c r="W89" s="50">
        <v>0</v>
      </c>
      <c r="X89" s="50">
        <v>0</v>
      </c>
      <c r="Y89" s="50">
        <v>0</v>
      </c>
      <c r="Z89" s="50">
        <v>0</v>
      </c>
      <c r="AA89" s="50">
        <v>0</v>
      </c>
      <c r="AB89" s="72">
        <v>89</v>
      </c>
      <c r="AC89" s="72"/>
      <c r="AD89" s="73"/>
      <c r="AE89" s="89" t="s">
        <v>395</v>
      </c>
      <c r="AF89" s="89" t="s">
        <v>474</v>
      </c>
      <c r="AG89" s="89" t="s">
        <v>521</v>
      </c>
      <c r="AH89" s="89" t="s">
        <v>560</v>
      </c>
      <c r="AI89" s="89" t="s">
        <v>648</v>
      </c>
      <c r="AJ89" s="89">
        <v>29</v>
      </c>
      <c r="AK89" s="89">
        <v>0</v>
      </c>
      <c r="AL89" s="89">
        <v>0</v>
      </c>
      <c r="AM89" s="89">
        <v>0</v>
      </c>
      <c r="AN89" s="89" t="s">
        <v>658</v>
      </c>
      <c r="AO89" s="105" t="str">
        <f>HYPERLINK("https://www.youtube.com/watch?v=gIkI2q1Zpuw")</f>
        <v>https://www.youtube.com/watch?v=gIkI2q1Zpuw</v>
      </c>
      <c r="AP89" s="89" t="str">
        <f>REPLACE(INDEX(GroupVertices[Group],MATCH(Vertices[[#This Row],[Vertex]],GroupVertices[Vertex],0)),1,1,"")</f>
        <v>1</v>
      </c>
      <c r="AQ89" s="49">
        <v>2</v>
      </c>
      <c r="AR89" s="50">
        <v>11.11111111111111</v>
      </c>
      <c r="AS89" s="49">
        <v>0</v>
      </c>
      <c r="AT89" s="50">
        <v>0</v>
      </c>
      <c r="AU89" s="49">
        <v>0</v>
      </c>
      <c r="AV89" s="50">
        <v>0</v>
      </c>
      <c r="AW89" s="49">
        <v>16</v>
      </c>
      <c r="AX89" s="50">
        <v>88.88888888888889</v>
      </c>
      <c r="AY89" s="49">
        <v>18</v>
      </c>
      <c r="AZ89" s="2"/>
      <c r="BA89" s="3"/>
      <c r="BB89" s="3"/>
      <c r="BC89" s="3"/>
      <c r="BD89" s="3"/>
    </row>
    <row r="90" spans="1:56" ht="29" customHeight="1">
      <c r="A90" s="65" t="s">
        <v>291</v>
      </c>
      <c r="C90" s="66"/>
      <c r="D90" s="66"/>
      <c r="E90" s="67">
        <v>250</v>
      </c>
      <c r="F90" s="69"/>
      <c r="G90" s="103" t="str">
        <f>HYPERLINK("https://i.ytimg.com/vi/hNGjJwChXS4/default.jpg")</f>
        <v>https://i.ytimg.com/vi/hNGjJwChXS4/default.jpg</v>
      </c>
      <c r="H90" s="66" t="s">
        <v>51</v>
      </c>
      <c r="I90" s="70" t="s">
        <v>396</v>
      </c>
      <c r="J90" s="71"/>
      <c r="K90" s="71"/>
      <c r="L90" s="70" t="s">
        <v>396</v>
      </c>
      <c r="M90" s="74">
        <v>1</v>
      </c>
      <c r="N90" s="75">
        <v>5597.32080078125</v>
      </c>
      <c r="O90" s="75">
        <v>7655.40576171875</v>
      </c>
      <c r="P90" s="76"/>
      <c r="Q90" s="77"/>
      <c r="R90" s="77"/>
      <c r="S90" s="96"/>
      <c r="T90" s="49">
        <v>0</v>
      </c>
      <c r="U90" s="49">
        <v>0</v>
      </c>
      <c r="V90" s="50">
        <v>0</v>
      </c>
      <c r="W90" s="50">
        <v>0</v>
      </c>
      <c r="X90" s="50">
        <v>0</v>
      </c>
      <c r="Y90" s="50">
        <v>0</v>
      </c>
      <c r="Z90" s="50">
        <v>0</v>
      </c>
      <c r="AA90" s="50">
        <v>0</v>
      </c>
      <c r="AB90" s="72">
        <v>90</v>
      </c>
      <c r="AC90" s="72"/>
      <c r="AD90" s="73"/>
      <c r="AE90" s="89" t="s">
        <v>396</v>
      </c>
      <c r="AF90" s="89" t="s">
        <v>475</v>
      </c>
      <c r="AG90" s="89" t="s">
        <v>522</v>
      </c>
      <c r="AH90" s="89" t="s">
        <v>561</v>
      </c>
      <c r="AI90" s="89" t="s">
        <v>649</v>
      </c>
      <c r="AJ90" s="89">
        <v>8</v>
      </c>
      <c r="AK90" s="89">
        <v>0</v>
      </c>
      <c r="AL90" s="89">
        <v>0</v>
      </c>
      <c r="AM90" s="89">
        <v>0</v>
      </c>
      <c r="AN90" s="89" t="s">
        <v>658</v>
      </c>
      <c r="AO90" s="105" t="str">
        <f>HYPERLINK("https://www.youtube.com/watch?v=hNGjJwChXS4")</f>
        <v>https://www.youtube.com/watch?v=hNGjJwChXS4</v>
      </c>
      <c r="AP90" s="89" t="str">
        <f>REPLACE(INDEX(GroupVertices[Group],MATCH(Vertices[[#This Row],[Vertex]],GroupVertices[Vertex],0)),1,1,"")</f>
        <v>1</v>
      </c>
      <c r="AQ90" s="49">
        <v>13</v>
      </c>
      <c r="AR90" s="50">
        <v>7.975460122699387</v>
      </c>
      <c r="AS90" s="49">
        <v>1</v>
      </c>
      <c r="AT90" s="50">
        <v>0.6134969325153374</v>
      </c>
      <c r="AU90" s="49">
        <v>0</v>
      </c>
      <c r="AV90" s="50">
        <v>0</v>
      </c>
      <c r="AW90" s="49">
        <v>149</v>
      </c>
      <c r="AX90" s="50">
        <v>91.41104294478528</v>
      </c>
      <c r="AY90" s="49">
        <v>163</v>
      </c>
      <c r="AZ90" s="2"/>
      <c r="BA90" s="3"/>
      <c r="BB90" s="3"/>
      <c r="BC90" s="3"/>
      <c r="BD90" s="3"/>
    </row>
    <row r="91" spans="1:56" ht="29" customHeight="1">
      <c r="A91" s="65" t="s">
        <v>292</v>
      </c>
      <c r="C91" s="66"/>
      <c r="D91" s="66"/>
      <c r="E91" s="67">
        <v>250</v>
      </c>
      <c r="F91" s="69"/>
      <c r="G91" s="103" t="str">
        <f>HYPERLINK("https://i.ytimg.com/vi/a_XOCkpmYZA/default.jpg")</f>
        <v>https://i.ytimg.com/vi/a_XOCkpmYZA/default.jpg</v>
      </c>
      <c r="H91" s="66" t="s">
        <v>51</v>
      </c>
      <c r="I91" s="70" t="s">
        <v>397</v>
      </c>
      <c r="J91" s="71"/>
      <c r="K91" s="71"/>
      <c r="L91" s="70" t="s">
        <v>397</v>
      </c>
      <c r="M91" s="74">
        <v>1</v>
      </c>
      <c r="N91" s="75">
        <v>6238.0244140625</v>
      </c>
      <c r="O91" s="75">
        <v>7655.40576171875</v>
      </c>
      <c r="P91" s="76"/>
      <c r="Q91" s="77"/>
      <c r="R91" s="77"/>
      <c r="S91" s="96"/>
      <c r="T91" s="49">
        <v>0</v>
      </c>
      <c r="U91" s="49">
        <v>0</v>
      </c>
      <c r="V91" s="50">
        <v>0</v>
      </c>
      <c r="W91" s="50">
        <v>0</v>
      </c>
      <c r="X91" s="50">
        <v>0</v>
      </c>
      <c r="Y91" s="50">
        <v>0</v>
      </c>
      <c r="Z91" s="50">
        <v>0</v>
      </c>
      <c r="AA91" s="50">
        <v>0</v>
      </c>
      <c r="AB91" s="72">
        <v>91</v>
      </c>
      <c r="AC91" s="72"/>
      <c r="AD91" s="73"/>
      <c r="AE91" s="89" t="s">
        <v>397</v>
      </c>
      <c r="AF91" s="89" t="s">
        <v>476</v>
      </c>
      <c r="AG91" s="89" t="s">
        <v>523</v>
      </c>
      <c r="AH91" s="89" t="s">
        <v>360</v>
      </c>
      <c r="AI91" s="89" t="s">
        <v>650</v>
      </c>
      <c r="AJ91" s="89">
        <v>186</v>
      </c>
      <c r="AK91" s="89">
        <v>0</v>
      </c>
      <c r="AL91" s="89">
        <v>5</v>
      </c>
      <c r="AM91" s="89">
        <v>0</v>
      </c>
      <c r="AN91" s="89" t="s">
        <v>658</v>
      </c>
      <c r="AO91" s="105" t="str">
        <f>HYPERLINK("https://www.youtube.com/watch?v=a_XOCkpmYZA")</f>
        <v>https://www.youtube.com/watch?v=a_XOCkpmYZA</v>
      </c>
      <c r="AP91" s="89" t="str">
        <f>REPLACE(INDEX(GroupVertices[Group],MATCH(Vertices[[#This Row],[Vertex]],GroupVertices[Vertex],0)),1,1,"")</f>
        <v>1</v>
      </c>
      <c r="AQ91" s="49">
        <v>12</v>
      </c>
      <c r="AR91" s="50">
        <v>7.8431372549019605</v>
      </c>
      <c r="AS91" s="49">
        <v>1</v>
      </c>
      <c r="AT91" s="50">
        <v>0.6535947712418301</v>
      </c>
      <c r="AU91" s="49">
        <v>0</v>
      </c>
      <c r="AV91" s="50">
        <v>0</v>
      </c>
      <c r="AW91" s="49">
        <v>140</v>
      </c>
      <c r="AX91" s="50">
        <v>91.50326797385621</v>
      </c>
      <c r="AY91" s="49">
        <v>153</v>
      </c>
      <c r="AZ91" s="2"/>
      <c r="BA91" s="3"/>
      <c r="BB91" s="3"/>
      <c r="BC91" s="3"/>
      <c r="BD91" s="3"/>
    </row>
    <row r="92" spans="1:56" ht="29" customHeight="1">
      <c r="A92" s="65" t="s">
        <v>293</v>
      </c>
      <c r="C92" s="66"/>
      <c r="D92" s="66"/>
      <c r="E92" s="67">
        <v>250</v>
      </c>
      <c r="F92" s="69"/>
      <c r="G92" s="103" t="str">
        <f>HYPERLINK("https://i.ytimg.com/vi/7aptJ1rNgig/default.jpg")</f>
        <v>https://i.ytimg.com/vi/7aptJ1rNgig/default.jpg</v>
      </c>
      <c r="H92" s="66" t="s">
        <v>51</v>
      </c>
      <c r="I92" s="70" t="s">
        <v>398</v>
      </c>
      <c r="J92" s="71"/>
      <c r="K92" s="71"/>
      <c r="L92" s="70" t="s">
        <v>398</v>
      </c>
      <c r="M92" s="74">
        <v>1</v>
      </c>
      <c r="N92" s="75">
        <v>8800.8359375</v>
      </c>
      <c r="O92" s="75">
        <v>7655.40576171875</v>
      </c>
      <c r="P92" s="76"/>
      <c r="Q92" s="77"/>
      <c r="R92" s="77"/>
      <c r="S92" s="96"/>
      <c r="T92" s="49">
        <v>0</v>
      </c>
      <c r="U92" s="49">
        <v>0</v>
      </c>
      <c r="V92" s="50">
        <v>0</v>
      </c>
      <c r="W92" s="50">
        <v>0</v>
      </c>
      <c r="X92" s="50">
        <v>0</v>
      </c>
      <c r="Y92" s="50">
        <v>0</v>
      </c>
      <c r="Z92" s="50">
        <v>0</v>
      </c>
      <c r="AA92" s="50">
        <v>0</v>
      </c>
      <c r="AB92" s="72">
        <v>92</v>
      </c>
      <c r="AC92" s="72"/>
      <c r="AD92" s="73"/>
      <c r="AE92" s="89" t="s">
        <v>398</v>
      </c>
      <c r="AF92" s="89" t="s">
        <v>477</v>
      </c>
      <c r="AG92" s="89" t="s">
        <v>524</v>
      </c>
      <c r="AH92" s="89" t="s">
        <v>549</v>
      </c>
      <c r="AI92" s="89" t="s">
        <v>651</v>
      </c>
      <c r="AJ92" s="89">
        <v>120</v>
      </c>
      <c r="AK92" s="89">
        <v>0</v>
      </c>
      <c r="AL92" s="89">
        <v>1</v>
      </c>
      <c r="AM92" s="89">
        <v>0</v>
      </c>
      <c r="AN92" s="89" t="s">
        <v>658</v>
      </c>
      <c r="AO92" s="105" t="str">
        <f>HYPERLINK("https://www.youtube.com/watch?v=7aptJ1rNgig")</f>
        <v>https://www.youtube.com/watch?v=7aptJ1rNgig</v>
      </c>
      <c r="AP92" s="89" t="str">
        <f>REPLACE(INDEX(GroupVertices[Group],MATCH(Vertices[[#This Row],[Vertex]],GroupVertices[Vertex],0)),1,1,"")</f>
        <v>1</v>
      </c>
      <c r="AQ92" s="49">
        <v>12</v>
      </c>
      <c r="AR92" s="50">
        <v>10.434782608695652</v>
      </c>
      <c r="AS92" s="49">
        <v>3</v>
      </c>
      <c r="AT92" s="50">
        <v>2.608695652173913</v>
      </c>
      <c r="AU92" s="49">
        <v>0</v>
      </c>
      <c r="AV92" s="50">
        <v>0</v>
      </c>
      <c r="AW92" s="49">
        <v>100</v>
      </c>
      <c r="AX92" s="50">
        <v>86.95652173913044</v>
      </c>
      <c r="AY92" s="49">
        <v>115</v>
      </c>
      <c r="AZ92" s="2"/>
      <c r="BA92" s="3"/>
      <c r="BB92" s="3"/>
      <c r="BC92" s="3"/>
      <c r="BD92" s="3"/>
    </row>
    <row r="93" spans="1:56" ht="29" customHeight="1">
      <c r="A93" s="65" t="s">
        <v>294</v>
      </c>
      <c r="C93" s="66"/>
      <c r="D93" s="66"/>
      <c r="E93" s="67">
        <v>250</v>
      </c>
      <c r="F93" s="69"/>
      <c r="G93" s="103" t="str">
        <f>HYPERLINK("https://i.ytimg.com/vi/m0Mxx9rVA6k/default.jpg")</f>
        <v>https://i.ytimg.com/vi/m0Mxx9rVA6k/default.jpg</v>
      </c>
      <c r="H93" s="66" t="s">
        <v>51</v>
      </c>
      <c r="I93" s="70" t="s">
        <v>399</v>
      </c>
      <c r="J93" s="71"/>
      <c r="K93" s="71"/>
      <c r="L93" s="70" t="s">
        <v>399</v>
      </c>
      <c r="M93" s="74">
        <v>1</v>
      </c>
      <c r="N93" s="75">
        <v>2393.80712890625</v>
      </c>
      <c r="O93" s="75">
        <v>6327.453125</v>
      </c>
      <c r="P93" s="76"/>
      <c r="Q93" s="77"/>
      <c r="R93" s="77"/>
      <c r="S93" s="96"/>
      <c r="T93" s="49">
        <v>0</v>
      </c>
      <c r="U93" s="49">
        <v>0</v>
      </c>
      <c r="V93" s="50">
        <v>0</v>
      </c>
      <c r="W93" s="50">
        <v>0</v>
      </c>
      <c r="X93" s="50">
        <v>0</v>
      </c>
      <c r="Y93" s="50">
        <v>0</v>
      </c>
      <c r="Z93" s="50">
        <v>0</v>
      </c>
      <c r="AA93" s="50">
        <v>0</v>
      </c>
      <c r="AB93" s="72">
        <v>93</v>
      </c>
      <c r="AC93" s="72"/>
      <c r="AD93" s="73"/>
      <c r="AE93" s="89" t="s">
        <v>399</v>
      </c>
      <c r="AF93" s="89" t="s">
        <v>478</v>
      </c>
      <c r="AG93" s="89" t="s">
        <v>525</v>
      </c>
      <c r="AH93" s="89" t="s">
        <v>360</v>
      </c>
      <c r="AI93" s="89" t="s">
        <v>652</v>
      </c>
      <c r="AJ93" s="89">
        <v>65</v>
      </c>
      <c r="AK93" s="89">
        <v>0</v>
      </c>
      <c r="AL93" s="89">
        <v>1</v>
      </c>
      <c r="AM93" s="89">
        <v>0</v>
      </c>
      <c r="AN93" s="89" t="s">
        <v>658</v>
      </c>
      <c r="AO93" s="105" t="str">
        <f>HYPERLINK("https://www.youtube.com/watch?v=m0Mxx9rVA6k")</f>
        <v>https://www.youtube.com/watch?v=m0Mxx9rVA6k</v>
      </c>
      <c r="AP93" s="89" t="str">
        <f>REPLACE(INDEX(GroupVertices[Group],MATCH(Vertices[[#This Row],[Vertex]],GroupVertices[Vertex],0)),1,1,"")</f>
        <v>1</v>
      </c>
      <c r="AQ93" s="49">
        <v>11</v>
      </c>
      <c r="AR93" s="50">
        <v>7.746478873239437</v>
      </c>
      <c r="AS93" s="49">
        <v>1</v>
      </c>
      <c r="AT93" s="50">
        <v>0.704225352112676</v>
      </c>
      <c r="AU93" s="49">
        <v>0</v>
      </c>
      <c r="AV93" s="50">
        <v>0</v>
      </c>
      <c r="AW93" s="49">
        <v>130</v>
      </c>
      <c r="AX93" s="50">
        <v>91.54929577464789</v>
      </c>
      <c r="AY93" s="49">
        <v>142</v>
      </c>
      <c r="AZ93" s="2"/>
      <c r="BA93" s="3"/>
      <c r="BB93" s="3"/>
      <c r="BC93" s="3"/>
      <c r="BD93" s="3"/>
    </row>
    <row r="94" spans="1:56" ht="29" customHeight="1">
      <c r="A94" s="65" t="s">
        <v>295</v>
      </c>
      <c r="C94" s="66"/>
      <c r="D94" s="66"/>
      <c r="E94" s="67">
        <v>250</v>
      </c>
      <c r="F94" s="69"/>
      <c r="G94" s="103" t="str">
        <f>HYPERLINK("https://i.ytimg.com/vi/7WCozXMTees/default.jpg")</f>
        <v>https://i.ytimg.com/vi/7WCozXMTees/default.jpg</v>
      </c>
      <c r="H94" s="66" t="s">
        <v>51</v>
      </c>
      <c r="I94" s="70" t="s">
        <v>400</v>
      </c>
      <c r="J94" s="71"/>
      <c r="K94" s="71"/>
      <c r="L94" s="70" t="s">
        <v>400</v>
      </c>
      <c r="M94" s="74">
        <v>1</v>
      </c>
      <c r="N94" s="75">
        <v>3034.509765625</v>
      </c>
      <c r="O94" s="75">
        <v>6327.453125</v>
      </c>
      <c r="P94" s="76"/>
      <c r="Q94" s="77"/>
      <c r="R94" s="77"/>
      <c r="S94" s="96"/>
      <c r="T94" s="49">
        <v>0</v>
      </c>
      <c r="U94" s="49">
        <v>0</v>
      </c>
      <c r="V94" s="50">
        <v>0</v>
      </c>
      <c r="W94" s="50">
        <v>0</v>
      </c>
      <c r="X94" s="50">
        <v>0</v>
      </c>
      <c r="Y94" s="50">
        <v>0</v>
      </c>
      <c r="Z94" s="50">
        <v>0</v>
      </c>
      <c r="AA94" s="50">
        <v>0</v>
      </c>
      <c r="AB94" s="72">
        <v>94</v>
      </c>
      <c r="AC94" s="72"/>
      <c r="AD94" s="73"/>
      <c r="AE94" s="89" t="s">
        <v>400</v>
      </c>
      <c r="AF94" s="89" t="s">
        <v>424</v>
      </c>
      <c r="AG94" s="89" t="s">
        <v>526</v>
      </c>
      <c r="AH94" s="89" t="s">
        <v>360</v>
      </c>
      <c r="AI94" s="89" t="s">
        <v>653</v>
      </c>
      <c r="AJ94" s="89">
        <v>461</v>
      </c>
      <c r="AK94" s="89">
        <v>0</v>
      </c>
      <c r="AL94" s="89">
        <v>8</v>
      </c>
      <c r="AM94" s="89">
        <v>0</v>
      </c>
      <c r="AN94" s="89" t="s">
        <v>658</v>
      </c>
      <c r="AO94" s="105" t="str">
        <f>HYPERLINK("https://www.youtube.com/watch?v=7WCozXMTees")</f>
        <v>https://www.youtube.com/watch?v=7WCozXMTees</v>
      </c>
      <c r="AP94" s="89" t="str">
        <f>REPLACE(INDEX(GroupVertices[Group],MATCH(Vertices[[#This Row],[Vertex]],GroupVertices[Vertex],0)),1,1,"")</f>
        <v>1</v>
      </c>
      <c r="AQ94" s="49">
        <v>9</v>
      </c>
      <c r="AR94" s="50">
        <v>10.112359550561798</v>
      </c>
      <c r="AS94" s="49">
        <v>1</v>
      </c>
      <c r="AT94" s="50">
        <v>1.1235955056179776</v>
      </c>
      <c r="AU94" s="49">
        <v>0</v>
      </c>
      <c r="AV94" s="50">
        <v>0</v>
      </c>
      <c r="AW94" s="49">
        <v>79</v>
      </c>
      <c r="AX94" s="50">
        <v>88.76404494382022</v>
      </c>
      <c r="AY94" s="49">
        <v>89</v>
      </c>
      <c r="AZ94" s="2"/>
      <c r="BA94" s="3"/>
      <c r="BB94" s="3"/>
      <c r="BC94" s="3"/>
      <c r="BD94" s="3"/>
    </row>
    <row r="95" spans="1:56" ht="29" customHeight="1">
      <c r="A95" s="65" t="s">
        <v>296</v>
      </c>
      <c r="C95" s="66"/>
      <c r="D95" s="66"/>
      <c r="E95" s="67">
        <v>250</v>
      </c>
      <c r="F95" s="69"/>
      <c r="G95" s="103" t="str">
        <f>HYPERLINK("https://i.ytimg.com/vi/ImevhIDv8sQ/default.jpg")</f>
        <v>https://i.ytimg.com/vi/ImevhIDv8sQ/default.jpg</v>
      </c>
      <c r="H95" s="66" t="s">
        <v>51</v>
      </c>
      <c r="I95" s="70" t="s">
        <v>401</v>
      </c>
      <c r="J95" s="71"/>
      <c r="K95" s="71"/>
      <c r="L95" s="70" t="s">
        <v>401</v>
      </c>
      <c r="M95" s="74">
        <v>1</v>
      </c>
      <c r="N95" s="75">
        <v>1753.104248046875</v>
      </c>
      <c r="O95" s="75">
        <v>6327.453125</v>
      </c>
      <c r="P95" s="76"/>
      <c r="Q95" s="77"/>
      <c r="R95" s="77"/>
      <c r="S95" s="96"/>
      <c r="T95" s="49">
        <v>0</v>
      </c>
      <c r="U95" s="49">
        <v>0</v>
      </c>
      <c r="V95" s="50">
        <v>0</v>
      </c>
      <c r="W95" s="50">
        <v>0</v>
      </c>
      <c r="X95" s="50">
        <v>0</v>
      </c>
      <c r="Y95" s="50">
        <v>0</v>
      </c>
      <c r="Z95" s="50">
        <v>0</v>
      </c>
      <c r="AA95" s="50">
        <v>0</v>
      </c>
      <c r="AB95" s="72">
        <v>95</v>
      </c>
      <c r="AC95" s="72"/>
      <c r="AD95" s="73"/>
      <c r="AE95" s="89" t="s">
        <v>401</v>
      </c>
      <c r="AF95" s="89" t="s">
        <v>479</v>
      </c>
      <c r="AG95" s="89" t="s">
        <v>527</v>
      </c>
      <c r="AH95" s="89" t="s">
        <v>360</v>
      </c>
      <c r="AI95" s="89" t="s">
        <v>654</v>
      </c>
      <c r="AJ95" s="89">
        <v>397</v>
      </c>
      <c r="AK95" s="89">
        <v>1</v>
      </c>
      <c r="AL95" s="89">
        <v>4</v>
      </c>
      <c r="AM95" s="89">
        <v>0</v>
      </c>
      <c r="AN95" s="89" t="s">
        <v>658</v>
      </c>
      <c r="AO95" s="105" t="str">
        <f>HYPERLINK("https://www.youtube.com/watch?v=ImevhIDv8sQ")</f>
        <v>https://www.youtube.com/watch?v=ImevhIDv8sQ</v>
      </c>
      <c r="AP95" s="89" t="str">
        <f>REPLACE(INDEX(GroupVertices[Group],MATCH(Vertices[[#This Row],[Vertex]],GroupVertices[Vertex],0)),1,1,"")</f>
        <v>1</v>
      </c>
      <c r="AQ95" s="49">
        <v>11</v>
      </c>
      <c r="AR95" s="50">
        <v>11</v>
      </c>
      <c r="AS95" s="49">
        <v>0</v>
      </c>
      <c r="AT95" s="50">
        <v>0</v>
      </c>
      <c r="AU95" s="49">
        <v>0</v>
      </c>
      <c r="AV95" s="50">
        <v>0</v>
      </c>
      <c r="AW95" s="49">
        <v>89</v>
      </c>
      <c r="AX95" s="50">
        <v>89</v>
      </c>
      <c r="AY95" s="49">
        <v>100</v>
      </c>
      <c r="AZ95" s="2"/>
      <c r="BA95" s="3"/>
      <c r="BB95" s="3"/>
      <c r="BC95" s="3"/>
      <c r="BD95" s="3"/>
    </row>
    <row r="96" spans="1:56" ht="29" customHeight="1">
      <c r="A96" s="65" t="s">
        <v>297</v>
      </c>
      <c r="C96" s="66"/>
      <c r="D96" s="66"/>
      <c r="E96" s="67">
        <v>250</v>
      </c>
      <c r="F96" s="69"/>
      <c r="G96" s="103" t="str">
        <f>HYPERLINK("https://i.ytimg.com/vi/2h3OZ6JOIok/default.jpg")</f>
        <v>https://i.ytimg.com/vi/2h3OZ6JOIok/default.jpg</v>
      </c>
      <c r="H96" s="66" t="s">
        <v>51</v>
      </c>
      <c r="I96" s="70" t="s">
        <v>402</v>
      </c>
      <c r="J96" s="71"/>
      <c r="K96" s="71"/>
      <c r="L96" s="70" t="s">
        <v>402</v>
      </c>
      <c r="M96" s="74">
        <v>1</v>
      </c>
      <c r="N96" s="75">
        <v>471.69854736328125</v>
      </c>
      <c r="O96" s="75">
        <v>6327.453125</v>
      </c>
      <c r="P96" s="76"/>
      <c r="Q96" s="77"/>
      <c r="R96" s="77"/>
      <c r="S96" s="96"/>
      <c r="T96" s="49">
        <v>0</v>
      </c>
      <c r="U96" s="49">
        <v>0</v>
      </c>
      <c r="V96" s="50">
        <v>0</v>
      </c>
      <c r="W96" s="50">
        <v>0</v>
      </c>
      <c r="X96" s="50">
        <v>0</v>
      </c>
      <c r="Y96" s="50">
        <v>0</v>
      </c>
      <c r="Z96" s="50">
        <v>0</v>
      </c>
      <c r="AA96" s="50">
        <v>0</v>
      </c>
      <c r="AB96" s="72">
        <v>96</v>
      </c>
      <c r="AC96" s="72"/>
      <c r="AD96" s="73"/>
      <c r="AE96" s="89" t="s">
        <v>402</v>
      </c>
      <c r="AF96" s="89" t="s">
        <v>480</v>
      </c>
      <c r="AG96" s="89" t="s">
        <v>528</v>
      </c>
      <c r="AH96" s="89" t="s">
        <v>360</v>
      </c>
      <c r="AI96" s="89" t="s">
        <v>655</v>
      </c>
      <c r="AJ96" s="89">
        <v>534</v>
      </c>
      <c r="AK96" s="89">
        <v>1</v>
      </c>
      <c r="AL96" s="89">
        <v>9</v>
      </c>
      <c r="AM96" s="89">
        <v>1</v>
      </c>
      <c r="AN96" s="89" t="s">
        <v>658</v>
      </c>
      <c r="AO96" s="105" t="str">
        <f>HYPERLINK("https://www.youtube.com/watch?v=2h3OZ6JOIok")</f>
        <v>https://www.youtube.com/watch?v=2h3OZ6JOIok</v>
      </c>
      <c r="AP96" s="89" t="str">
        <f>REPLACE(INDEX(GroupVertices[Group],MATCH(Vertices[[#This Row],[Vertex]],GroupVertices[Vertex],0)),1,1,"")</f>
        <v>1</v>
      </c>
      <c r="AQ96" s="49">
        <v>10</v>
      </c>
      <c r="AR96" s="50">
        <v>8</v>
      </c>
      <c r="AS96" s="49">
        <v>2</v>
      </c>
      <c r="AT96" s="50">
        <v>1.6</v>
      </c>
      <c r="AU96" s="49">
        <v>0</v>
      </c>
      <c r="AV96" s="50">
        <v>0</v>
      </c>
      <c r="AW96" s="49">
        <v>113</v>
      </c>
      <c r="AX96" s="50">
        <v>90.4</v>
      </c>
      <c r="AY96" s="49">
        <v>125</v>
      </c>
      <c r="AZ96" s="2"/>
      <c r="BA96" s="3"/>
      <c r="BB96" s="3"/>
      <c r="BC96" s="3"/>
      <c r="BD96" s="3"/>
    </row>
    <row r="97" spans="1:56" ht="29" customHeight="1">
      <c r="A97" s="80" t="s">
        <v>298</v>
      </c>
      <c r="C97" s="81"/>
      <c r="D97" s="81"/>
      <c r="E97" s="82">
        <v>250</v>
      </c>
      <c r="F97" s="84"/>
      <c r="G97" s="104" t="str">
        <f>HYPERLINK("https://i.ytimg.com/vi/h0ERkDXgCJg/default.jpg")</f>
        <v>https://i.ytimg.com/vi/h0ERkDXgCJg/default.jpg</v>
      </c>
      <c r="H97" s="81" t="s">
        <v>51</v>
      </c>
      <c r="I97" s="85" t="s">
        <v>403</v>
      </c>
      <c r="J97" s="86"/>
      <c r="K97" s="86"/>
      <c r="L97" s="85" t="s">
        <v>403</v>
      </c>
      <c r="M97" s="97">
        <v>1</v>
      </c>
      <c r="N97" s="98">
        <v>1112.4013671875</v>
      </c>
      <c r="O97" s="98">
        <v>6327.453125</v>
      </c>
      <c r="P97" s="99"/>
      <c r="Q97" s="100"/>
      <c r="R97" s="100"/>
      <c r="S97" s="101"/>
      <c r="T97" s="49">
        <v>0</v>
      </c>
      <c r="U97" s="49">
        <v>0</v>
      </c>
      <c r="V97" s="50">
        <v>0</v>
      </c>
      <c r="W97" s="50">
        <v>0</v>
      </c>
      <c r="X97" s="50">
        <v>0</v>
      </c>
      <c r="Y97" s="50">
        <v>0</v>
      </c>
      <c r="Z97" s="50">
        <v>0</v>
      </c>
      <c r="AA97" s="50">
        <v>0</v>
      </c>
      <c r="AB97" s="102">
        <v>97</v>
      </c>
      <c r="AC97" s="102"/>
      <c r="AD97" s="88"/>
      <c r="AE97" s="89" t="s">
        <v>403</v>
      </c>
      <c r="AF97" s="89" t="s">
        <v>481</v>
      </c>
      <c r="AG97" s="89" t="s">
        <v>529</v>
      </c>
      <c r="AH97" s="89" t="s">
        <v>360</v>
      </c>
      <c r="AI97" s="89" t="s">
        <v>656</v>
      </c>
      <c r="AJ97" s="89">
        <v>472</v>
      </c>
      <c r="AK97" s="89">
        <v>0</v>
      </c>
      <c r="AL97" s="89">
        <v>1</v>
      </c>
      <c r="AM97" s="89">
        <v>0</v>
      </c>
      <c r="AN97" s="89" t="s">
        <v>658</v>
      </c>
      <c r="AO97" s="105" t="str">
        <f>HYPERLINK("https://www.youtube.com/watch?v=h0ERkDXgCJg")</f>
        <v>https://www.youtube.com/watch?v=h0ERkDXgCJg</v>
      </c>
      <c r="AP97" s="89" t="str">
        <f>REPLACE(INDEX(GroupVertices[Group],MATCH(Vertices[[#This Row],[Vertex]],GroupVertices[Vertex],0)),1,1,"")</f>
        <v>1</v>
      </c>
      <c r="AQ97" s="49">
        <v>9</v>
      </c>
      <c r="AR97" s="50">
        <v>10.112359550561798</v>
      </c>
      <c r="AS97" s="49">
        <v>1</v>
      </c>
      <c r="AT97" s="50">
        <v>1.1235955056179776</v>
      </c>
      <c r="AU97" s="49">
        <v>0</v>
      </c>
      <c r="AV97" s="50">
        <v>0</v>
      </c>
      <c r="AW97" s="49">
        <v>79</v>
      </c>
      <c r="AX97" s="50">
        <v>88.76404494382022</v>
      </c>
      <c r="AY97" s="49">
        <v>89</v>
      </c>
      <c r="AZ97" s="2"/>
      <c r="BA97" s="3"/>
      <c r="BB97" s="3"/>
      <c r="BC97" s="3"/>
      <c r="BD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7"/>
    <dataValidation allowBlank="1" errorTitle="Invalid Vertex Visibility" error="You have entered an unrecognized vertex visibility.  Try selecting from the drop-down list instead." sqref="AZ3"/>
    <dataValidation allowBlank="1" showErrorMessage="1" sqref="A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7"/>
    <dataValidation allowBlank="1" showInputMessage="1" promptTitle="Vertex Tooltip" prompt="Enter optional text that will pop up when the mouse is hovered over the vertex." errorTitle="Invalid Vertex Image Key" sqref="L3:L9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7"/>
    <dataValidation allowBlank="1" showInputMessage="1" promptTitle="Vertex Label Fill Color" prompt="To select an optional fill color for the Label shape, right-click and select Select Color on the right-click menu." sqref="J3:J97"/>
    <dataValidation allowBlank="1" showInputMessage="1" promptTitle="Vertex Image File" prompt="Enter the path to an image file.  Hover over the column header for examples." errorTitle="Invalid Vertex Image Key" sqref="G3:G97"/>
    <dataValidation allowBlank="1" showInputMessage="1" promptTitle="Vertex Color" prompt="To select an optional vertex color, right-click and select Select Color on the right-click menu." sqref="C3:C97"/>
    <dataValidation allowBlank="1" showInputMessage="1" promptTitle="Vertex Opacity" prompt="Enter an optional vertex opacity between 0 (transparent) and 100 (opaque)." errorTitle="Invalid Vertex Opacity" error="The optional vertex opacity must be a whole number between 0 and 10." sqref="F3:F97"/>
    <dataValidation type="list" allowBlank="1" showInputMessage="1" showErrorMessage="1" promptTitle="Vertex Shape" prompt="Select an optional vertex shape." errorTitle="Invalid Vertex Shape" error="You have entered an invalid vertex shape.  Try selecting from the drop-down list instead." sqref="D3:D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7">
      <formula1>ValidVertexLabelPositions</formula1>
    </dataValidation>
    <dataValidation allowBlank="1" showInputMessage="1" showErrorMessage="1" promptTitle="Vertex Name" prompt="Enter the name of the vertex." sqref="A3:A9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5"/>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1250</v>
      </c>
      <c r="Z2" s="54" t="s">
        <v>1251</v>
      </c>
      <c r="AA2" s="54" t="s">
        <v>1252</v>
      </c>
      <c r="AB2" s="54" t="s">
        <v>1253</v>
      </c>
      <c r="AC2" s="54" t="s">
        <v>1254</v>
      </c>
      <c r="AD2" s="54" t="s">
        <v>1255</v>
      </c>
      <c r="AE2" s="54" t="s">
        <v>1256</v>
      </c>
      <c r="AF2" s="54" t="s">
        <v>1257</v>
      </c>
      <c r="AG2" s="54" t="s">
        <v>1260</v>
      </c>
    </row>
    <row r="3" spans="1:33" ht="15">
      <c r="A3" s="65" t="s">
        <v>694</v>
      </c>
      <c r="B3" s="66" t="s">
        <v>697</v>
      </c>
      <c r="C3" s="66" t="s">
        <v>56</v>
      </c>
      <c r="D3" s="106"/>
      <c r="E3" s="14"/>
      <c r="F3" s="15" t="s">
        <v>694</v>
      </c>
      <c r="G3" s="64"/>
      <c r="H3" s="64"/>
      <c r="I3" s="107">
        <v>3</v>
      </c>
      <c r="J3" s="51"/>
      <c r="K3" s="49">
        <v>88</v>
      </c>
      <c r="L3" s="49">
        <v>0</v>
      </c>
      <c r="M3" s="49">
        <v>0</v>
      </c>
      <c r="N3" s="49">
        <v>0</v>
      </c>
      <c r="O3" s="49">
        <v>0</v>
      </c>
      <c r="P3" s="50" t="s">
        <v>703</v>
      </c>
      <c r="Q3" s="50" t="s">
        <v>703</v>
      </c>
      <c r="R3" s="49">
        <v>88</v>
      </c>
      <c r="S3" s="49">
        <v>88</v>
      </c>
      <c r="T3" s="49">
        <v>1</v>
      </c>
      <c r="U3" s="49">
        <v>0</v>
      </c>
      <c r="V3" s="49" t="s">
        <v>703</v>
      </c>
      <c r="W3" s="50" t="s">
        <v>703</v>
      </c>
      <c r="X3" s="50">
        <v>0</v>
      </c>
      <c r="Y3" s="49">
        <v>738</v>
      </c>
      <c r="Z3" s="50">
        <v>8.38350562308304</v>
      </c>
      <c r="AA3" s="49">
        <v>94</v>
      </c>
      <c r="AB3" s="50">
        <v>1.0678177893899807</v>
      </c>
      <c r="AC3" s="49">
        <v>0</v>
      </c>
      <c r="AD3" s="50">
        <v>0</v>
      </c>
      <c r="AE3" s="49">
        <v>7971</v>
      </c>
      <c r="AF3" s="50">
        <v>90.54867658752698</v>
      </c>
      <c r="AG3" s="49">
        <v>8803</v>
      </c>
    </row>
    <row r="4" spans="1:33" ht="15">
      <c r="A4" s="65" t="s">
        <v>695</v>
      </c>
      <c r="B4" s="66" t="s">
        <v>698</v>
      </c>
      <c r="C4" s="66" t="s">
        <v>56</v>
      </c>
      <c r="D4" s="106"/>
      <c r="E4" s="14"/>
      <c r="F4" s="15" t="s">
        <v>695</v>
      </c>
      <c r="G4" s="64"/>
      <c r="H4" s="64"/>
      <c r="I4" s="107">
        <v>4</v>
      </c>
      <c r="J4" s="78"/>
      <c r="K4" s="49">
        <v>5</v>
      </c>
      <c r="L4" s="49">
        <v>3</v>
      </c>
      <c r="M4" s="49">
        <v>26</v>
      </c>
      <c r="N4" s="49">
        <v>29</v>
      </c>
      <c r="O4" s="49">
        <v>0</v>
      </c>
      <c r="P4" s="50">
        <v>0</v>
      </c>
      <c r="Q4" s="50">
        <v>0</v>
      </c>
      <c r="R4" s="49">
        <v>1</v>
      </c>
      <c r="S4" s="49">
        <v>0</v>
      </c>
      <c r="T4" s="49">
        <v>5</v>
      </c>
      <c r="U4" s="49">
        <v>29</v>
      </c>
      <c r="V4" s="49">
        <v>1</v>
      </c>
      <c r="W4" s="50">
        <v>0.8</v>
      </c>
      <c r="X4" s="50">
        <v>0.5</v>
      </c>
      <c r="Y4" s="49">
        <v>63</v>
      </c>
      <c r="Z4" s="50">
        <v>8.798882681564246</v>
      </c>
      <c r="AA4" s="49">
        <v>6</v>
      </c>
      <c r="AB4" s="50">
        <v>0.8379888268156425</v>
      </c>
      <c r="AC4" s="49">
        <v>0</v>
      </c>
      <c r="AD4" s="50">
        <v>0</v>
      </c>
      <c r="AE4" s="49">
        <v>647</v>
      </c>
      <c r="AF4" s="50">
        <v>90.36312849162012</v>
      </c>
      <c r="AG4" s="49">
        <v>716</v>
      </c>
    </row>
    <row r="5" spans="1:33" ht="15">
      <c r="A5" s="65" t="s">
        <v>696</v>
      </c>
      <c r="B5" s="66" t="s">
        <v>699</v>
      </c>
      <c r="C5" s="66" t="s">
        <v>56</v>
      </c>
      <c r="D5" s="106"/>
      <c r="E5" s="14"/>
      <c r="F5" s="15" t="s">
        <v>696</v>
      </c>
      <c r="G5" s="64"/>
      <c r="H5" s="64"/>
      <c r="I5" s="107">
        <v>5</v>
      </c>
      <c r="J5" s="78"/>
      <c r="K5" s="49">
        <v>2</v>
      </c>
      <c r="L5" s="49">
        <v>0</v>
      </c>
      <c r="M5" s="49">
        <v>2</v>
      </c>
      <c r="N5" s="49">
        <v>2</v>
      </c>
      <c r="O5" s="49">
        <v>0</v>
      </c>
      <c r="P5" s="50">
        <v>0</v>
      </c>
      <c r="Q5" s="50">
        <v>0</v>
      </c>
      <c r="R5" s="49">
        <v>1</v>
      </c>
      <c r="S5" s="49">
        <v>0</v>
      </c>
      <c r="T5" s="49">
        <v>2</v>
      </c>
      <c r="U5" s="49">
        <v>2</v>
      </c>
      <c r="V5" s="49">
        <v>1</v>
      </c>
      <c r="W5" s="50">
        <v>0.5</v>
      </c>
      <c r="X5" s="50">
        <v>0.5</v>
      </c>
      <c r="Y5" s="49">
        <v>13</v>
      </c>
      <c r="Z5" s="50">
        <v>7.878787878787879</v>
      </c>
      <c r="AA5" s="49">
        <v>1</v>
      </c>
      <c r="AB5" s="50">
        <v>0.6060606060606061</v>
      </c>
      <c r="AC5" s="49">
        <v>0</v>
      </c>
      <c r="AD5" s="50">
        <v>0</v>
      </c>
      <c r="AE5" s="49">
        <v>151</v>
      </c>
      <c r="AF5" s="50">
        <v>91.51515151515152</v>
      </c>
      <c r="AG5" s="49">
        <v>165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9" t="s">
        <v>694</v>
      </c>
      <c r="B2" s="93" t="s">
        <v>299</v>
      </c>
      <c r="C2" s="89">
        <f>VLOOKUP(GroupVertices[[#This Row],[Vertex]],Vertices[],MATCH("ID",Vertices[[#Headers],[Vertex]:[Vertex Content Word Count]],0),FALSE)</f>
        <v>10</v>
      </c>
    </row>
    <row r="3" spans="1:3" ht="15">
      <c r="A3" s="90" t="s">
        <v>694</v>
      </c>
      <c r="B3" s="93" t="s">
        <v>212</v>
      </c>
      <c r="C3" s="89">
        <f>VLOOKUP(GroupVertices[[#This Row],[Vertex]],Vertices[],MATCH("ID",Vertices[[#Headers],[Vertex]:[Vertex Content Word Count]],0),FALSE)</f>
        <v>11</v>
      </c>
    </row>
    <row r="4" spans="1:3" ht="15">
      <c r="A4" s="90" t="s">
        <v>694</v>
      </c>
      <c r="B4" s="93" t="s">
        <v>213</v>
      </c>
      <c r="C4" s="89">
        <f>VLOOKUP(GroupVertices[[#This Row],[Vertex]],Vertices[],MATCH("ID",Vertices[[#Headers],[Vertex]:[Vertex Content Word Count]],0),FALSE)</f>
        <v>12</v>
      </c>
    </row>
    <row r="5" spans="1:3" ht="15">
      <c r="A5" s="90" t="s">
        <v>694</v>
      </c>
      <c r="B5" s="93" t="s">
        <v>214</v>
      </c>
      <c r="C5" s="89">
        <f>VLOOKUP(GroupVertices[[#This Row],[Vertex]],Vertices[],MATCH("ID",Vertices[[#Headers],[Vertex]:[Vertex Content Word Count]],0),FALSE)</f>
        <v>13</v>
      </c>
    </row>
    <row r="6" spans="1:3" ht="15">
      <c r="A6" s="90" t="s">
        <v>694</v>
      </c>
      <c r="B6" s="93" t="s">
        <v>215</v>
      </c>
      <c r="C6" s="89">
        <f>VLOOKUP(GroupVertices[[#This Row],[Vertex]],Vertices[],MATCH("ID",Vertices[[#Headers],[Vertex]:[Vertex Content Word Count]],0),FALSE)</f>
        <v>14</v>
      </c>
    </row>
    <row r="7" spans="1:3" ht="15">
      <c r="A7" s="90" t="s">
        <v>694</v>
      </c>
      <c r="B7" s="93" t="s">
        <v>216</v>
      </c>
      <c r="C7" s="89">
        <f>VLOOKUP(GroupVertices[[#This Row],[Vertex]],Vertices[],MATCH("ID",Vertices[[#Headers],[Vertex]:[Vertex Content Word Count]],0),FALSE)</f>
        <v>15</v>
      </c>
    </row>
    <row r="8" spans="1:3" ht="15">
      <c r="A8" s="90" t="s">
        <v>694</v>
      </c>
      <c r="B8" s="93" t="s">
        <v>217</v>
      </c>
      <c r="C8" s="89">
        <f>VLOOKUP(GroupVertices[[#This Row],[Vertex]],Vertices[],MATCH("ID",Vertices[[#Headers],[Vertex]:[Vertex Content Word Count]],0),FALSE)</f>
        <v>16</v>
      </c>
    </row>
    <row r="9" spans="1:3" ht="15">
      <c r="A9" s="90" t="s">
        <v>694</v>
      </c>
      <c r="B9" s="93" t="s">
        <v>218</v>
      </c>
      <c r="C9" s="89">
        <f>VLOOKUP(GroupVertices[[#This Row],[Vertex]],Vertices[],MATCH("ID",Vertices[[#Headers],[Vertex]:[Vertex Content Word Count]],0),FALSE)</f>
        <v>17</v>
      </c>
    </row>
    <row r="10" spans="1:3" ht="15">
      <c r="A10" s="90" t="s">
        <v>694</v>
      </c>
      <c r="B10" s="93" t="s">
        <v>219</v>
      </c>
      <c r="C10" s="89">
        <f>VLOOKUP(GroupVertices[[#This Row],[Vertex]],Vertices[],MATCH("ID",Vertices[[#Headers],[Vertex]:[Vertex Content Word Count]],0),FALSE)</f>
        <v>18</v>
      </c>
    </row>
    <row r="11" spans="1:3" ht="15">
      <c r="A11" s="90" t="s">
        <v>694</v>
      </c>
      <c r="B11" s="93" t="s">
        <v>220</v>
      </c>
      <c r="C11" s="89">
        <f>VLOOKUP(GroupVertices[[#This Row],[Vertex]],Vertices[],MATCH("ID",Vertices[[#Headers],[Vertex]:[Vertex Content Word Count]],0),FALSE)</f>
        <v>19</v>
      </c>
    </row>
    <row r="12" spans="1:3" ht="15">
      <c r="A12" s="90" t="s">
        <v>694</v>
      </c>
      <c r="B12" s="93" t="s">
        <v>221</v>
      </c>
      <c r="C12" s="89">
        <f>VLOOKUP(GroupVertices[[#This Row],[Vertex]],Vertices[],MATCH("ID",Vertices[[#Headers],[Vertex]:[Vertex Content Word Count]],0),FALSE)</f>
        <v>20</v>
      </c>
    </row>
    <row r="13" spans="1:3" ht="15">
      <c r="A13" s="90" t="s">
        <v>694</v>
      </c>
      <c r="B13" s="93" t="s">
        <v>222</v>
      </c>
      <c r="C13" s="89">
        <f>VLOOKUP(GroupVertices[[#This Row],[Vertex]],Vertices[],MATCH("ID",Vertices[[#Headers],[Vertex]:[Vertex Content Word Count]],0),FALSE)</f>
        <v>21</v>
      </c>
    </row>
    <row r="14" spans="1:3" ht="15">
      <c r="A14" s="90" t="s">
        <v>694</v>
      </c>
      <c r="B14" s="93" t="s">
        <v>223</v>
      </c>
      <c r="C14" s="89">
        <f>VLOOKUP(GroupVertices[[#This Row],[Vertex]],Vertices[],MATCH("ID",Vertices[[#Headers],[Vertex]:[Vertex Content Word Count]],0),FALSE)</f>
        <v>22</v>
      </c>
    </row>
    <row r="15" spans="1:3" ht="15">
      <c r="A15" s="90" t="s">
        <v>694</v>
      </c>
      <c r="B15" s="93" t="s">
        <v>224</v>
      </c>
      <c r="C15" s="89">
        <f>VLOOKUP(GroupVertices[[#This Row],[Vertex]],Vertices[],MATCH("ID",Vertices[[#Headers],[Vertex]:[Vertex Content Word Count]],0),FALSE)</f>
        <v>23</v>
      </c>
    </row>
    <row r="16" spans="1:3" ht="15">
      <c r="A16" s="90" t="s">
        <v>694</v>
      </c>
      <c r="B16" s="93" t="s">
        <v>225</v>
      </c>
      <c r="C16" s="89">
        <f>VLOOKUP(GroupVertices[[#This Row],[Vertex]],Vertices[],MATCH("ID",Vertices[[#Headers],[Vertex]:[Vertex Content Word Count]],0),FALSE)</f>
        <v>24</v>
      </c>
    </row>
    <row r="17" spans="1:3" ht="15">
      <c r="A17" s="90" t="s">
        <v>694</v>
      </c>
      <c r="B17" s="93" t="s">
        <v>226</v>
      </c>
      <c r="C17" s="89">
        <f>VLOOKUP(GroupVertices[[#This Row],[Vertex]],Vertices[],MATCH("ID",Vertices[[#Headers],[Vertex]:[Vertex Content Word Count]],0),FALSE)</f>
        <v>25</v>
      </c>
    </row>
    <row r="18" spans="1:3" ht="15">
      <c r="A18" s="90" t="s">
        <v>694</v>
      </c>
      <c r="B18" s="93" t="s">
        <v>227</v>
      </c>
      <c r="C18" s="89">
        <f>VLOOKUP(GroupVertices[[#This Row],[Vertex]],Vertices[],MATCH("ID",Vertices[[#Headers],[Vertex]:[Vertex Content Word Count]],0),FALSE)</f>
        <v>26</v>
      </c>
    </row>
    <row r="19" spans="1:3" ht="15">
      <c r="A19" s="90" t="s">
        <v>694</v>
      </c>
      <c r="B19" s="93" t="s">
        <v>228</v>
      </c>
      <c r="C19" s="89">
        <f>VLOOKUP(GroupVertices[[#This Row],[Vertex]],Vertices[],MATCH("ID",Vertices[[#Headers],[Vertex]:[Vertex Content Word Count]],0),FALSE)</f>
        <v>27</v>
      </c>
    </row>
    <row r="20" spans="1:3" ht="15">
      <c r="A20" s="90" t="s">
        <v>694</v>
      </c>
      <c r="B20" s="93" t="s">
        <v>229</v>
      </c>
      <c r="C20" s="89">
        <f>VLOOKUP(GroupVertices[[#This Row],[Vertex]],Vertices[],MATCH("ID",Vertices[[#Headers],[Vertex]:[Vertex Content Word Count]],0),FALSE)</f>
        <v>28</v>
      </c>
    </row>
    <row r="21" spans="1:3" ht="15">
      <c r="A21" s="90" t="s">
        <v>694</v>
      </c>
      <c r="B21" s="93" t="s">
        <v>230</v>
      </c>
      <c r="C21" s="89">
        <f>VLOOKUP(GroupVertices[[#This Row],[Vertex]],Vertices[],MATCH("ID",Vertices[[#Headers],[Vertex]:[Vertex Content Word Count]],0),FALSE)</f>
        <v>29</v>
      </c>
    </row>
    <row r="22" spans="1:3" ht="15">
      <c r="A22" s="90" t="s">
        <v>694</v>
      </c>
      <c r="B22" s="93" t="s">
        <v>231</v>
      </c>
      <c r="C22" s="89">
        <f>VLOOKUP(GroupVertices[[#This Row],[Vertex]],Vertices[],MATCH("ID",Vertices[[#Headers],[Vertex]:[Vertex Content Word Count]],0),FALSE)</f>
        <v>30</v>
      </c>
    </row>
    <row r="23" spans="1:3" ht="15">
      <c r="A23" s="90" t="s">
        <v>694</v>
      </c>
      <c r="B23" s="93" t="s">
        <v>232</v>
      </c>
      <c r="C23" s="89">
        <f>VLOOKUP(GroupVertices[[#This Row],[Vertex]],Vertices[],MATCH("ID",Vertices[[#Headers],[Vertex]:[Vertex Content Word Count]],0),FALSE)</f>
        <v>31</v>
      </c>
    </row>
    <row r="24" spans="1:3" ht="15">
      <c r="A24" s="90" t="s">
        <v>694</v>
      </c>
      <c r="B24" s="93" t="s">
        <v>233</v>
      </c>
      <c r="C24" s="89">
        <f>VLOOKUP(GroupVertices[[#This Row],[Vertex]],Vertices[],MATCH("ID",Vertices[[#Headers],[Vertex]:[Vertex Content Word Count]],0),FALSE)</f>
        <v>32</v>
      </c>
    </row>
    <row r="25" spans="1:3" ht="15">
      <c r="A25" s="90" t="s">
        <v>694</v>
      </c>
      <c r="B25" s="93" t="s">
        <v>234</v>
      </c>
      <c r="C25" s="89">
        <f>VLOOKUP(GroupVertices[[#This Row],[Vertex]],Vertices[],MATCH("ID",Vertices[[#Headers],[Vertex]:[Vertex Content Word Count]],0),FALSE)</f>
        <v>33</v>
      </c>
    </row>
    <row r="26" spans="1:3" ht="15">
      <c r="A26" s="90" t="s">
        <v>694</v>
      </c>
      <c r="B26" s="93" t="s">
        <v>235</v>
      </c>
      <c r="C26" s="89">
        <f>VLOOKUP(GroupVertices[[#This Row],[Vertex]],Vertices[],MATCH("ID",Vertices[[#Headers],[Vertex]:[Vertex Content Word Count]],0),FALSE)</f>
        <v>34</v>
      </c>
    </row>
    <row r="27" spans="1:3" ht="15">
      <c r="A27" s="90" t="s">
        <v>694</v>
      </c>
      <c r="B27" s="93" t="s">
        <v>236</v>
      </c>
      <c r="C27" s="89">
        <f>VLOOKUP(GroupVertices[[#This Row],[Vertex]],Vertices[],MATCH("ID",Vertices[[#Headers],[Vertex]:[Vertex Content Word Count]],0),FALSE)</f>
        <v>35</v>
      </c>
    </row>
    <row r="28" spans="1:3" ht="15">
      <c r="A28" s="90" t="s">
        <v>694</v>
      </c>
      <c r="B28" s="93" t="s">
        <v>237</v>
      </c>
      <c r="C28" s="89">
        <f>VLOOKUP(GroupVertices[[#This Row],[Vertex]],Vertices[],MATCH("ID",Vertices[[#Headers],[Vertex]:[Vertex Content Word Count]],0),FALSE)</f>
        <v>36</v>
      </c>
    </row>
    <row r="29" spans="1:3" ht="15">
      <c r="A29" s="90" t="s">
        <v>694</v>
      </c>
      <c r="B29" s="93" t="s">
        <v>238</v>
      </c>
      <c r="C29" s="89">
        <f>VLOOKUP(GroupVertices[[#This Row],[Vertex]],Vertices[],MATCH("ID",Vertices[[#Headers],[Vertex]:[Vertex Content Word Count]],0),FALSE)</f>
        <v>37</v>
      </c>
    </row>
    <row r="30" spans="1:3" ht="15">
      <c r="A30" s="90" t="s">
        <v>694</v>
      </c>
      <c r="B30" s="93" t="s">
        <v>239</v>
      </c>
      <c r="C30" s="89">
        <f>VLOOKUP(GroupVertices[[#This Row],[Vertex]],Vertices[],MATCH("ID",Vertices[[#Headers],[Vertex]:[Vertex Content Word Count]],0),FALSE)</f>
        <v>38</v>
      </c>
    </row>
    <row r="31" spans="1:3" ht="15">
      <c r="A31" s="90" t="s">
        <v>694</v>
      </c>
      <c r="B31" s="93" t="s">
        <v>240</v>
      </c>
      <c r="C31" s="89">
        <f>VLOOKUP(GroupVertices[[#This Row],[Vertex]],Vertices[],MATCH("ID",Vertices[[#Headers],[Vertex]:[Vertex Content Word Count]],0),FALSE)</f>
        <v>39</v>
      </c>
    </row>
    <row r="32" spans="1:3" ht="15">
      <c r="A32" s="90" t="s">
        <v>694</v>
      </c>
      <c r="B32" s="93" t="s">
        <v>241</v>
      </c>
      <c r="C32" s="89">
        <f>VLOOKUP(GroupVertices[[#This Row],[Vertex]],Vertices[],MATCH("ID",Vertices[[#Headers],[Vertex]:[Vertex Content Word Count]],0),FALSE)</f>
        <v>40</v>
      </c>
    </row>
    <row r="33" spans="1:3" ht="15">
      <c r="A33" s="90" t="s">
        <v>694</v>
      </c>
      <c r="B33" s="93" t="s">
        <v>242</v>
      </c>
      <c r="C33" s="89">
        <f>VLOOKUP(GroupVertices[[#This Row],[Vertex]],Vertices[],MATCH("ID",Vertices[[#Headers],[Vertex]:[Vertex Content Word Count]],0),FALSE)</f>
        <v>41</v>
      </c>
    </row>
    <row r="34" spans="1:3" ht="15">
      <c r="A34" s="90" t="s">
        <v>694</v>
      </c>
      <c r="B34" s="93" t="s">
        <v>243</v>
      </c>
      <c r="C34" s="89">
        <f>VLOOKUP(GroupVertices[[#This Row],[Vertex]],Vertices[],MATCH("ID",Vertices[[#Headers],[Vertex]:[Vertex Content Word Count]],0),FALSE)</f>
        <v>42</v>
      </c>
    </row>
    <row r="35" spans="1:3" ht="15">
      <c r="A35" s="90" t="s">
        <v>694</v>
      </c>
      <c r="B35" s="93" t="s">
        <v>244</v>
      </c>
      <c r="C35" s="89">
        <f>VLOOKUP(GroupVertices[[#This Row],[Vertex]],Vertices[],MATCH("ID",Vertices[[#Headers],[Vertex]:[Vertex Content Word Count]],0),FALSE)</f>
        <v>43</v>
      </c>
    </row>
    <row r="36" spans="1:3" ht="15">
      <c r="A36" s="90" t="s">
        <v>694</v>
      </c>
      <c r="B36" s="93" t="s">
        <v>245</v>
      </c>
      <c r="C36" s="89">
        <f>VLOOKUP(GroupVertices[[#This Row],[Vertex]],Vertices[],MATCH("ID",Vertices[[#Headers],[Vertex]:[Vertex Content Word Count]],0),FALSE)</f>
        <v>44</v>
      </c>
    </row>
    <row r="37" spans="1:3" ht="15">
      <c r="A37" s="90" t="s">
        <v>694</v>
      </c>
      <c r="B37" s="93" t="s">
        <v>246</v>
      </c>
      <c r="C37" s="89">
        <f>VLOOKUP(GroupVertices[[#This Row],[Vertex]],Vertices[],MATCH("ID",Vertices[[#Headers],[Vertex]:[Vertex Content Word Count]],0),FALSE)</f>
        <v>45</v>
      </c>
    </row>
    <row r="38" spans="1:3" ht="15">
      <c r="A38" s="90" t="s">
        <v>694</v>
      </c>
      <c r="B38" s="93" t="s">
        <v>247</v>
      </c>
      <c r="C38" s="89">
        <f>VLOOKUP(GroupVertices[[#This Row],[Vertex]],Vertices[],MATCH("ID",Vertices[[#Headers],[Vertex]:[Vertex Content Word Count]],0),FALSE)</f>
        <v>46</v>
      </c>
    </row>
    <row r="39" spans="1:3" ht="15">
      <c r="A39" s="90" t="s">
        <v>694</v>
      </c>
      <c r="B39" s="93" t="s">
        <v>248</v>
      </c>
      <c r="C39" s="89">
        <f>VLOOKUP(GroupVertices[[#This Row],[Vertex]],Vertices[],MATCH("ID",Vertices[[#Headers],[Vertex]:[Vertex Content Word Count]],0),FALSE)</f>
        <v>47</v>
      </c>
    </row>
    <row r="40" spans="1:3" ht="15">
      <c r="A40" s="90" t="s">
        <v>694</v>
      </c>
      <c r="B40" s="93" t="s">
        <v>249</v>
      </c>
      <c r="C40" s="89">
        <f>VLOOKUP(GroupVertices[[#This Row],[Vertex]],Vertices[],MATCH("ID",Vertices[[#Headers],[Vertex]:[Vertex Content Word Count]],0),FALSE)</f>
        <v>48</v>
      </c>
    </row>
    <row r="41" spans="1:3" ht="15">
      <c r="A41" s="90" t="s">
        <v>694</v>
      </c>
      <c r="B41" s="93" t="s">
        <v>250</v>
      </c>
      <c r="C41" s="89">
        <f>VLOOKUP(GroupVertices[[#This Row],[Vertex]],Vertices[],MATCH("ID",Vertices[[#Headers],[Vertex]:[Vertex Content Word Count]],0),FALSE)</f>
        <v>49</v>
      </c>
    </row>
    <row r="42" spans="1:3" ht="15">
      <c r="A42" s="90" t="s">
        <v>694</v>
      </c>
      <c r="B42" s="93" t="s">
        <v>251</v>
      </c>
      <c r="C42" s="89">
        <f>VLOOKUP(GroupVertices[[#This Row],[Vertex]],Vertices[],MATCH("ID",Vertices[[#Headers],[Vertex]:[Vertex Content Word Count]],0),FALSE)</f>
        <v>50</v>
      </c>
    </row>
    <row r="43" spans="1:3" ht="15">
      <c r="A43" s="90" t="s">
        <v>694</v>
      </c>
      <c r="B43" s="93" t="s">
        <v>252</v>
      </c>
      <c r="C43" s="89">
        <f>VLOOKUP(GroupVertices[[#This Row],[Vertex]],Vertices[],MATCH("ID",Vertices[[#Headers],[Vertex]:[Vertex Content Word Count]],0),FALSE)</f>
        <v>51</v>
      </c>
    </row>
    <row r="44" spans="1:3" ht="15">
      <c r="A44" s="90" t="s">
        <v>694</v>
      </c>
      <c r="B44" s="93" t="s">
        <v>253</v>
      </c>
      <c r="C44" s="89">
        <f>VLOOKUP(GroupVertices[[#This Row],[Vertex]],Vertices[],MATCH("ID",Vertices[[#Headers],[Vertex]:[Vertex Content Word Count]],0),FALSE)</f>
        <v>52</v>
      </c>
    </row>
    <row r="45" spans="1:3" ht="15">
      <c r="A45" s="90" t="s">
        <v>694</v>
      </c>
      <c r="B45" s="93" t="s">
        <v>254</v>
      </c>
      <c r="C45" s="89">
        <f>VLOOKUP(GroupVertices[[#This Row],[Vertex]],Vertices[],MATCH("ID",Vertices[[#Headers],[Vertex]:[Vertex Content Word Count]],0),FALSE)</f>
        <v>53</v>
      </c>
    </row>
    <row r="46" spans="1:3" ht="15">
      <c r="A46" s="90" t="s">
        <v>694</v>
      </c>
      <c r="B46" s="93" t="s">
        <v>255</v>
      </c>
      <c r="C46" s="89">
        <f>VLOOKUP(GroupVertices[[#This Row],[Vertex]],Vertices[],MATCH("ID",Vertices[[#Headers],[Vertex]:[Vertex Content Word Count]],0),FALSE)</f>
        <v>54</v>
      </c>
    </row>
    <row r="47" spans="1:3" ht="15">
      <c r="A47" s="90" t="s">
        <v>694</v>
      </c>
      <c r="B47" s="93" t="s">
        <v>256</v>
      </c>
      <c r="C47" s="89">
        <f>VLOOKUP(GroupVertices[[#This Row],[Vertex]],Vertices[],MATCH("ID",Vertices[[#Headers],[Vertex]:[Vertex Content Word Count]],0),FALSE)</f>
        <v>55</v>
      </c>
    </row>
    <row r="48" spans="1:3" ht="15">
      <c r="A48" s="90" t="s">
        <v>694</v>
      </c>
      <c r="B48" s="93" t="s">
        <v>257</v>
      </c>
      <c r="C48" s="89">
        <f>VLOOKUP(GroupVertices[[#This Row],[Vertex]],Vertices[],MATCH("ID",Vertices[[#Headers],[Vertex]:[Vertex Content Word Count]],0),FALSE)</f>
        <v>56</v>
      </c>
    </row>
    <row r="49" spans="1:3" ht="15">
      <c r="A49" s="90" t="s">
        <v>694</v>
      </c>
      <c r="B49" s="93" t="s">
        <v>258</v>
      </c>
      <c r="C49" s="89">
        <f>VLOOKUP(GroupVertices[[#This Row],[Vertex]],Vertices[],MATCH("ID",Vertices[[#Headers],[Vertex]:[Vertex Content Word Count]],0),FALSE)</f>
        <v>57</v>
      </c>
    </row>
    <row r="50" spans="1:3" ht="15">
      <c r="A50" s="90" t="s">
        <v>694</v>
      </c>
      <c r="B50" s="93" t="s">
        <v>259</v>
      </c>
      <c r="C50" s="89">
        <f>VLOOKUP(GroupVertices[[#This Row],[Vertex]],Vertices[],MATCH("ID",Vertices[[#Headers],[Vertex]:[Vertex Content Word Count]],0),FALSE)</f>
        <v>58</v>
      </c>
    </row>
    <row r="51" spans="1:3" ht="15">
      <c r="A51" s="90" t="s">
        <v>694</v>
      </c>
      <c r="B51" s="93" t="s">
        <v>260</v>
      </c>
      <c r="C51" s="89">
        <f>VLOOKUP(GroupVertices[[#This Row],[Vertex]],Vertices[],MATCH("ID",Vertices[[#Headers],[Vertex]:[Vertex Content Word Count]],0),FALSE)</f>
        <v>59</v>
      </c>
    </row>
    <row r="52" spans="1:3" ht="15">
      <c r="A52" s="90" t="s">
        <v>694</v>
      </c>
      <c r="B52" s="93" t="s">
        <v>261</v>
      </c>
      <c r="C52" s="89">
        <f>VLOOKUP(GroupVertices[[#This Row],[Vertex]],Vertices[],MATCH("ID",Vertices[[#Headers],[Vertex]:[Vertex Content Word Count]],0),FALSE)</f>
        <v>60</v>
      </c>
    </row>
    <row r="53" spans="1:3" ht="15">
      <c r="A53" s="90" t="s">
        <v>694</v>
      </c>
      <c r="B53" s="93" t="s">
        <v>262</v>
      </c>
      <c r="C53" s="89">
        <f>VLOOKUP(GroupVertices[[#This Row],[Vertex]],Vertices[],MATCH("ID",Vertices[[#Headers],[Vertex]:[Vertex Content Word Count]],0),FALSE)</f>
        <v>61</v>
      </c>
    </row>
    <row r="54" spans="1:3" ht="15">
      <c r="A54" s="90" t="s">
        <v>694</v>
      </c>
      <c r="B54" s="93" t="s">
        <v>263</v>
      </c>
      <c r="C54" s="89">
        <f>VLOOKUP(GroupVertices[[#This Row],[Vertex]],Vertices[],MATCH("ID",Vertices[[#Headers],[Vertex]:[Vertex Content Word Count]],0),FALSE)</f>
        <v>62</v>
      </c>
    </row>
    <row r="55" spans="1:3" ht="15">
      <c r="A55" s="90" t="s">
        <v>694</v>
      </c>
      <c r="B55" s="93" t="s">
        <v>264</v>
      </c>
      <c r="C55" s="89">
        <f>VLOOKUP(GroupVertices[[#This Row],[Vertex]],Vertices[],MATCH("ID",Vertices[[#Headers],[Vertex]:[Vertex Content Word Count]],0),FALSE)</f>
        <v>63</v>
      </c>
    </row>
    <row r="56" spans="1:3" ht="15">
      <c r="A56" s="90" t="s">
        <v>694</v>
      </c>
      <c r="B56" s="93" t="s">
        <v>265</v>
      </c>
      <c r="C56" s="89">
        <f>VLOOKUP(GroupVertices[[#This Row],[Vertex]],Vertices[],MATCH("ID",Vertices[[#Headers],[Vertex]:[Vertex Content Word Count]],0),FALSE)</f>
        <v>64</v>
      </c>
    </row>
    <row r="57" spans="1:3" ht="15">
      <c r="A57" s="90" t="s">
        <v>694</v>
      </c>
      <c r="B57" s="93" t="s">
        <v>266</v>
      </c>
      <c r="C57" s="89">
        <f>VLOOKUP(GroupVertices[[#This Row],[Vertex]],Vertices[],MATCH("ID",Vertices[[#Headers],[Vertex]:[Vertex Content Word Count]],0),FALSE)</f>
        <v>65</v>
      </c>
    </row>
    <row r="58" spans="1:3" ht="15">
      <c r="A58" s="90" t="s">
        <v>694</v>
      </c>
      <c r="B58" s="93" t="s">
        <v>267</v>
      </c>
      <c r="C58" s="89">
        <f>VLOOKUP(GroupVertices[[#This Row],[Vertex]],Vertices[],MATCH("ID",Vertices[[#Headers],[Vertex]:[Vertex Content Word Count]],0),FALSE)</f>
        <v>66</v>
      </c>
    </row>
    <row r="59" spans="1:3" ht="15">
      <c r="A59" s="90" t="s">
        <v>694</v>
      </c>
      <c r="B59" s="93" t="s">
        <v>268</v>
      </c>
      <c r="C59" s="89">
        <f>VLOOKUP(GroupVertices[[#This Row],[Vertex]],Vertices[],MATCH("ID",Vertices[[#Headers],[Vertex]:[Vertex Content Word Count]],0),FALSE)</f>
        <v>67</v>
      </c>
    </row>
    <row r="60" spans="1:3" ht="15">
      <c r="A60" s="90" t="s">
        <v>694</v>
      </c>
      <c r="B60" s="93" t="s">
        <v>269</v>
      </c>
      <c r="C60" s="89">
        <f>VLOOKUP(GroupVertices[[#This Row],[Vertex]],Vertices[],MATCH("ID",Vertices[[#Headers],[Vertex]:[Vertex Content Word Count]],0),FALSE)</f>
        <v>68</v>
      </c>
    </row>
    <row r="61" spans="1:3" ht="15">
      <c r="A61" s="90" t="s">
        <v>694</v>
      </c>
      <c r="B61" s="93" t="s">
        <v>270</v>
      </c>
      <c r="C61" s="89">
        <f>VLOOKUP(GroupVertices[[#This Row],[Vertex]],Vertices[],MATCH("ID",Vertices[[#Headers],[Vertex]:[Vertex Content Word Count]],0),FALSE)</f>
        <v>69</v>
      </c>
    </row>
    <row r="62" spans="1:3" ht="15">
      <c r="A62" s="90" t="s">
        <v>694</v>
      </c>
      <c r="B62" s="93" t="s">
        <v>271</v>
      </c>
      <c r="C62" s="89">
        <f>VLOOKUP(GroupVertices[[#This Row],[Vertex]],Vertices[],MATCH("ID",Vertices[[#Headers],[Vertex]:[Vertex Content Word Count]],0),FALSE)</f>
        <v>70</v>
      </c>
    </row>
    <row r="63" spans="1:3" ht="15">
      <c r="A63" s="90" t="s">
        <v>694</v>
      </c>
      <c r="B63" s="93" t="s">
        <v>272</v>
      </c>
      <c r="C63" s="89">
        <f>VLOOKUP(GroupVertices[[#This Row],[Vertex]],Vertices[],MATCH("ID",Vertices[[#Headers],[Vertex]:[Vertex Content Word Count]],0),FALSE)</f>
        <v>71</v>
      </c>
    </row>
    <row r="64" spans="1:3" ht="15">
      <c r="A64" s="90" t="s">
        <v>694</v>
      </c>
      <c r="B64" s="93" t="s">
        <v>273</v>
      </c>
      <c r="C64" s="89">
        <f>VLOOKUP(GroupVertices[[#This Row],[Vertex]],Vertices[],MATCH("ID",Vertices[[#Headers],[Vertex]:[Vertex Content Word Count]],0),FALSE)</f>
        <v>72</v>
      </c>
    </row>
    <row r="65" spans="1:3" ht="15">
      <c r="A65" s="90" t="s">
        <v>694</v>
      </c>
      <c r="B65" s="93" t="s">
        <v>274</v>
      </c>
      <c r="C65" s="89">
        <f>VLOOKUP(GroupVertices[[#This Row],[Vertex]],Vertices[],MATCH("ID",Vertices[[#Headers],[Vertex]:[Vertex Content Word Count]],0),FALSE)</f>
        <v>73</v>
      </c>
    </row>
    <row r="66" spans="1:3" ht="15">
      <c r="A66" s="90" t="s">
        <v>694</v>
      </c>
      <c r="B66" s="93" t="s">
        <v>275</v>
      </c>
      <c r="C66" s="89">
        <f>VLOOKUP(GroupVertices[[#This Row],[Vertex]],Vertices[],MATCH("ID",Vertices[[#Headers],[Vertex]:[Vertex Content Word Count]],0),FALSE)</f>
        <v>74</v>
      </c>
    </row>
    <row r="67" spans="1:3" ht="15">
      <c r="A67" s="90" t="s">
        <v>694</v>
      </c>
      <c r="B67" s="93" t="s">
        <v>276</v>
      </c>
      <c r="C67" s="89">
        <f>VLOOKUP(GroupVertices[[#This Row],[Vertex]],Vertices[],MATCH("ID",Vertices[[#Headers],[Vertex]:[Vertex Content Word Count]],0),FALSE)</f>
        <v>75</v>
      </c>
    </row>
    <row r="68" spans="1:3" ht="15">
      <c r="A68" s="90" t="s">
        <v>694</v>
      </c>
      <c r="B68" s="93" t="s">
        <v>277</v>
      </c>
      <c r="C68" s="89">
        <f>VLOOKUP(GroupVertices[[#This Row],[Vertex]],Vertices[],MATCH("ID",Vertices[[#Headers],[Vertex]:[Vertex Content Word Count]],0),FALSE)</f>
        <v>76</v>
      </c>
    </row>
    <row r="69" spans="1:3" ht="15">
      <c r="A69" s="90" t="s">
        <v>694</v>
      </c>
      <c r="B69" s="93" t="s">
        <v>278</v>
      </c>
      <c r="C69" s="89">
        <f>VLOOKUP(GroupVertices[[#This Row],[Vertex]],Vertices[],MATCH("ID",Vertices[[#Headers],[Vertex]:[Vertex Content Word Count]],0),FALSE)</f>
        <v>77</v>
      </c>
    </row>
    <row r="70" spans="1:3" ht="15">
      <c r="A70" s="90" t="s">
        <v>694</v>
      </c>
      <c r="B70" s="93" t="s">
        <v>279</v>
      </c>
      <c r="C70" s="89">
        <f>VLOOKUP(GroupVertices[[#This Row],[Vertex]],Vertices[],MATCH("ID",Vertices[[#Headers],[Vertex]:[Vertex Content Word Count]],0),FALSE)</f>
        <v>78</v>
      </c>
    </row>
    <row r="71" spans="1:3" ht="15">
      <c r="A71" s="90" t="s">
        <v>694</v>
      </c>
      <c r="B71" s="93" t="s">
        <v>280</v>
      </c>
      <c r="C71" s="89">
        <f>VLOOKUP(GroupVertices[[#This Row],[Vertex]],Vertices[],MATCH("ID",Vertices[[#Headers],[Vertex]:[Vertex Content Word Count]],0),FALSE)</f>
        <v>79</v>
      </c>
    </row>
    <row r="72" spans="1:3" ht="15">
      <c r="A72" s="90" t="s">
        <v>694</v>
      </c>
      <c r="B72" s="93" t="s">
        <v>281</v>
      </c>
      <c r="C72" s="89">
        <f>VLOOKUP(GroupVertices[[#This Row],[Vertex]],Vertices[],MATCH("ID",Vertices[[#Headers],[Vertex]:[Vertex Content Word Count]],0),FALSE)</f>
        <v>80</v>
      </c>
    </row>
    <row r="73" spans="1:3" ht="15">
      <c r="A73" s="90" t="s">
        <v>694</v>
      </c>
      <c r="B73" s="93" t="s">
        <v>282</v>
      </c>
      <c r="C73" s="89">
        <f>VLOOKUP(GroupVertices[[#This Row],[Vertex]],Vertices[],MATCH("ID",Vertices[[#Headers],[Vertex]:[Vertex Content Word Count]],0),FALSE)</f>
        <v>81</v>
      </c>
    </row>
    <row r="74" spans="1:3" ht="15">
      <c r="A74" s="90" t="s">
        <v>694</v>
      </c>
      <c r="B74" s="93" t="s">
        <v>283</v>
      </c>
      <c r="C74" s="89">
        <f>VLOOKUP(GroupVertices[[#This Row],[Vertex]],Vertices[],MATCH("ID",Vertices[[#Headers],[Vertex]:[Vertex Content Word Count]],0),FALSE)</f>
        <v>82</v>
      </c>
    </row>
    <row r="75" spans="1:3" ht="15">
      <c r="A75" s="90" t="s">
        <v>694</v>
      </c>
      <c r="B75" s="93" t="s">
        <v>284</v>
      </c>
      <c r="C75" s="89">
        <f>VLOOKUP(GroupVertices[[#This Row],[Vertex]],Vertices[],MATCH("ID",Vertices[[#Headers],[Vertex]:[Vertex Content Word Count]],0),FALSE)</f>
        <v>83</v>
      </c>
    </row>
    <row r="76" spans="1:3" ht="15">
      <c r="A76" s="90" t="s">
        <v>694</v>
      </c>
      <c r="B76" s="93" t="s">
        <v>285</v>
      </c>
      <c r="C76" s="89">
        <f>VLOOKUP(GroupVertices[[#This Row],[Vertex]],Vertices[],MATCH("ID",Vertices[[#Headers],[Vertex]:[Vertex Content Word Count]],0),FALSE)</f>
        <v>84</v>
      </c>
    </row>
    <row r="77" spans="1:3" ht="15">
      <c r="A77" s="90" t="s">
        <v>694</v>
      </c>
      <c r="B77" s="93" t="s">
        <v>286</v>
      </c>
      <c r="C77" s="89">
        <f>VLOOKUP(GroupVertices[[#This Row],[Vertex]],Vertices[],MATCH("ID",Vertices[[#Headers],[Vertex]:[Vertex Content Word Count]],0),FALSE)</f>
        <v>85</v>
      </c>
    </row>
    <row r="78" spans="1:3" ht="15">
      <c r="A78" s="90" t="s">
        <v>694</v>
      </c>
      <c r="B78" s="93" t="s">
        <v>287</v>
      </c>
      <c r="C78" s="89">
        <f>VLOOKUP(GroupVertices[[#This Row],[Vertex]],Vertices[],MATCH("ID",Vertices[[#Headers],[Vertex]:[Vertex Content Word Count]],0),FALSE)</f>
        <v>86</v>
      </c>
    </row>
    <row r="79" spans="1:3" ht="15">
      <c r="A79" s="90" t="s">
        <v>694</v>
      </c>
      <c r="B79" s="93" t="s">
        <v>288</v>
      </c>
      <c r="C79" s="89">
        <f>VLOOKUP(GroupVertices[[#This Row],[Vertex]],Vertices[],MATCH("ID",Vertices[[#Headers],[Vertex]:[Vertex Content Word Count]],0),FALSE)</f>
        <v>87</v>
      </c>
    </row>
    <row r="80" spans="1:3" ht="15">
      <c r="A80" s="90" t="s">
        <v>694</v>
      </c>
      <c r="B80" s="93" t="s">
        <v>289</v>
      </c>
      <c r="C80" s="89">
        <f>VLOOKUP(GroupVertices[[#This Row],[Vertex]],Vertices[],MATCH("ID",Vertices[[#Headers],[Vertex]:[Vertex Content Word Count]],0),FALSE)</f>
        <v>88</v>
      </c>
    </row>
    <row r="81" spans="1:3" ht="15">
      <c r="A81" s="90" t="s">
        <v>694</v>
      </c>
      <c r="B81" s="93" t="s">
        <v>290</v>
      </c>
      <c r="C81" s="89">
        <f>VLOOKUP(GroupVertices[[#This Row],[Vertex]],Vertices[],MATCH("ID",Vertices[[#Headers],[Vertex]:[Vertex Content Word Count]],0),FALSE)</f>
        <v>89</v>
      </c>
    </row>
    <row r="82" spans="1:3" ht="15">
      <c r="A82" s="90" t="s">
        <v>694</v>
      </c>
      <c r="B82" s="93" t="s">
        <v>291</v>
      </c>
      <c r="C82" s="89">
        <f>VLOOKUP(GroupVertices[[#This Row],[Vertex]],Vertices[],MATCH("ID",Vertices[[#Headers],[Vertex]:[Vertex Content Word Count]],0),FALSE)</f>
        <v>90</v>
      </c>
    </row>
    <row r="83" spans="1:3" ht="15">
      <c r="A83" s="90" t="s">
        <v>694</v>
      </c>
      <c r="B83" s="93" t="s">
        <v>292</v>
      </c>
      <c r="C83" s="89">
        <f>VLOOKUP(GroupVertices[[#This Row],[Vertex]],Vertices[],MATCH("ID",Vertices[[#Headers],[Vertex]:[Vertex Content Word Count]],0),FALSE)</f>
        <v>91</v>
      </c>
    </row>
    <row r="84" spans="1:3" ht="15">
      <c r="A84" s="90" t="s">
        <v>694</v>
      </c>
      <c r="B84" s="93" t="s">
        <v>293</v>
      </c>
      <c r="C84" s="89">
        <f>VLOOKUP(GroupVertices[[#This Row],[Vertex]],Vertices[],MATCH("ID",Vertices[[#Headers],[Vertex]:[Vertex Content Word Count]],0),FALSE)</f>
        <v>92</v>
      </c>
    </row>
    <row r="85" spans="1:3" ht="15">
      <c r="A85" s="90" t="s">
        <v>694</v>
      </c>
      <c r="B85" s="93" t="s">
        <v>294</v>
      </c>
      <c r="C85" s="89">
        <f>VLOOKUP(GroupVertices[[#This Row],[Vertex]],Vertices[],MATCH("ID",Vertices[[#Headers],[Vertex]:[Vertex Content Word Count]],0),FALSE)</f>
        <v>93</v>
      </c>
    </row>
    <row r="86" spans="1:3" ht="15">
      <c r="A86" s="90" t="s">
        <v>694</v>
      </c>
      <c r="B86" s="93" t="s">
        <v>295</v>
      </c>
      <c r="C86" s="89">
        <f>VLOOKUP(GroupVertices[[#This Row],[Vertex]],Vertices[],MATCH("ID",Vertices[[#Headers],[Vertex]:[Vertex Content Word Count]],0),FALSE)</f>
        <v>94</v>
      </c>
    </row>
    <row r="87" spans="1:3" ht="15">
      <c r="A87" s="90" t="s">
        <v>694</v>
      </c>
      <c r="B87" s="93" t="s">
        <v>296</v>
      </c>
      <c r="C87" s="89">
        <f>VLOOKUP(GroupVertices[[#This Row],[Vertex]],Vertices[],MATCH("ID",Vertices[[#Headers],[Vertex]:[Vertex Content Word Count]],0),FALSE)</f>
        <v>95</v>
      </c>
    </row>
    <row r="88" spans="1:3" ht="15">
      <c r="A88" s="90" t="s">
        <v>694</v>
      </c>
      <c r="B88" s="93" t="s">
        <v>297</v>
      </c>
      <c r="C88" s="89">
        <f>VLOOKUP(GroupVertices[[#This Row],[Vertex]],Vertices[],MATCH("ID",Vertices[[#Headers],[Vertex]:[Vertex Content Word Count]],0),FALSE)</f>
        <v>96</v>
      </c>
    </row>
    <row r="89" spans="1:3" ht="15">
      <c r="A89" s="90" t="s">
        <v>694</v>
      </c>
      <c r="B89" s="93" t="s">
        <v>298</v>
      </c>
      <c r="C89" s="89">
        <f>VLOOKUP(GroupVertices[[#This Row],[Vertex]],Vertices[],MATCH("ID",Vertices[[#Headers],[Vertex]:[Vertex Content Word Count]],0),FALSE)</f>
        <v>97</v>
      </c>
    </row>
    <row r="90" spans="1:3" ht="15">
      <c r="A90" s="90" t="s">
        <v>695</v>
      </c>
      <c r="B90" s="93" t="s">
        <v>193</v>
      </c>
      <c r="C90" s="89">
        <f>VLOOKUP(GroupVertices[[#This Row],[Vertex]],Vertices[],MATCH("ID",Vertices[[#Headers],[Vertex]:[Vertex Content Word Count]],0),FALSE)</f>
        <v>9</v>
      </c>
    </row>
    <row r="91" spans="1:3" ht="15">
      <c r="A91" s="90" t="s">
        <v>695</v>
      </c>
      <c r="B91" s="93" t="s">
        <v>192</v>
      </c>
      <c r="C91" s="89">
        <f>VLOOKUP(GroupVertices[[#This Row],[Vertex]],Vertices[],MATCH("ID",Vertices[[#Headers],[Vertex]:[Vertex Content Word Count]],0),FALSE)</f>
        <v>8</v>
      </c>
    </row>
    <row r="92" spans="1:3" ht="15">
      <c r="A92" s="90" t="s">
        <v>695</v>
      </c>
      <c r="B92" s="93" t="s">
        <v>191</v>
      </c>
      <c r="C92" s="89">
        <f>VLOOKUP(GroupVertices[[#This Row],[Vertex]],Vertices[],MATCH("ID",Vertices[[#Headers],[Vertex]:[Vertex Content Word Count]],0),FALSE)</f>
        <v>7</v>
      </c>
    </row>
    <row r="93" spans="1:3" ht="15">
      <c r="A93" s="90" t="s">
        <v>695</v>
      </c>
      <c r="B93" s="93" t="s">
        <v>190</v>
      </c>
      <c r="C93" s="89">
        <f>VLOOKUP(GroupVertices[[#This Row],[Vertex]],Vertices[],MATCH("ID",Vertices[[#Headers],[Vertex]:[Vertex Content Word Count]],0),FALSE)</f>
        <v>5</v>
      </c>
    </row>
    <row r="94" spans="1:3" ht="15">
      <c r="A94" s="90" t="s">
        <v>695</v>
      </c>
      <c r="B94" s="93" t="s">
        <v>195</v>
      </c>
      <c r="C94" s="89">
        <f>VLOOKUP(GroupVertices[[#This Row],[Vertex]],Vertices[],MATCH("ID",Vertices[[#Headers],[Vertex]:[Vertex Content Word Count]],0),FALSE)</f>
        <v>6</v>
      </c>
    </row>
    <row r="95" spans="1:3" ht="15">
      <c r="A95" s="90" t="s">
        <v>696</v>
      </c>
      <c r="B95" s="93" t="s">
        <v>189</v>
      </c>
      <c r="C95" s="89">
        <f>VLOOKUP(GroupVertices[[#This Row],[Vertex]],Vertices[],MATCH("ID",Vertices[[#Headers],[Vertex]:[Vertex Content Word Count]],0),FALSE)</f>
        <v>3</v>
      </c>
    </row>
    <row r="96" spans="1:3" ht="15">
      <c r="A96" s="90" t="s">
        <v>696</v>
      </c>
      <c r="B96" s="93" t="s">
        <v>194</v>
      </c>
      <c r="C96" s="89">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A96"/>
    <dataValidation allowBlank="1" showInputMessage="1" showErrorMessage="1" promptTitle="Vertex Name" prompt="Enter the name of a vertex to include in the group." sqref="B2:B96"/>
    <dataValidation allowBlank="1" showInputMessage="1" promptTitle="Vertex ID" prompt="This is the value of the hidden ID cell in the Vertices worksheet.  It gets filled in by the items on the NodeXL, Analysis, Groups menu." sqref="C2:C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1264</v>
      </c>
      <c r="B2" s="35" t="s">
        <v>659</v>
      </c>
      <c r="D2" s="32">
        <f>MIN(Vertices[Degree])</f>
        <v>0</v>
      </c>
      <c r="E2" s="3">
        <f>COUNTIF(Vertices[Degree],"&gt;= "&amp;D2)-COUNTIF(Vertices[Degree],"&gt;="&amp;D3)</f>
        <v>0</v>
      </c>
      <c r="F2" s="38">
        <f>MIN(Vertices[In-Degree])</f>
        <v>0</v>
      </c>
      <c r="G2" s="39">
        <f>COUNTIF(Vertices[In-Degree],"&gt;= "&amp;F2)-COUNTIF(Vertices[In-Degree],"&gt;="&amp;F3)</f>
        <v>90</v>
      </c>
      <c r="H2" s="38">
        <f>MIN(Vertices[Out-Degree])</f>
        <v>0</v>
      </c>
      <c r="I2" s="39">
        <f>COUNTIF(Vertices[Out-Degree],"&gt;= "&amp;H2)-COUNTIF(Vertices[Out-Degree],"&gt;="&amp;H3)</f>
        <v>90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88</v>
      </c>
      <c r="N2" s="38">
        <f>MIN(Vertices[Eigenvector Centrality])</f>
        <v>0</v>
      </c>
      <c r="O2" s="39">
        <f>COUNTIF(Vertices[Eigenvector Centrality],"&gt;= "&amp;N2)-COUNTIF(Vertices[Eigenvector Centrality],"&gt;="&amp;N3)</f>
        <v>90</v>
      </c>
      <c r="P2" s="38">
        <f>MIN(Vertices[PageRank])</f>
        <v>0</v>
      </c>
      <c r="Q2" s="39">
        <f>COUNTIF(Vertices[PageRank],"&gt;= "&amp;P2)-COUNTIF(Vertices[PageRank],"&gt;="&amp;P3)</f>
        <v>88</v>
      </c>
      <c r="R2" s="38">
        <f>MIN(Vertices[Clustering Coefficient])</f>
        <v>0</v>
      </c>
      <c r="S2" s="44">
        <f>COUNTIF(Vertices[Clustering Coefficient],"&gt;= "&amp;R2)-COUNTIF(Vertices[Clustering Coefficient],"&gt;="&amp;R3)</f>
        <v>90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4"/>
      <c r="B3" s="114"/>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0.0058823529411764705</v>
      </c>
      <c r="O3" s="41">
        <f>COUNTIF(Vertices[Eigenvector Centrality],"&gt;= "&amp;N3)-COUNTIF(Vertices[Eigenvector Centrality],"&gt;="&amp;N4)</f>
        <v>0</v>
      </c>
      <c r="P3" s="40">
        <f aca="true" t="shared" si="7" ref="P3:P35">P2+($P$36-$P$2)/BinDivisor</f>
        <v>0.029409735294117646</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95</v>
      </c>
      <c r="D4" s="33">
        <f t="shared" si="1"/>
        <v>0</v>
      </c>
      <c r="E4" s="3">
        <f>COUNTIF(Vertices[Degree],"&gt;= "&amp;D4)-COUNTIF(Vertices[Degree],"&gt;="&amp;D5)</f>
        <v>0</v>
      </c>
      <c r="F4" s="38">
        <f t="shared" si="2"/>
        <v>0.23529411764705882</v>
      </c>
      <c r="G4" s="39">
        <f>COUNTIF(Vertices[In-Degree],"&gt;= "&amp;F4)-COUNTIF(Vertices[In-Degree],"&gt;="&amp;F5)</f>
        <v>0</v>
      </c>
      <c r="H4" s="38">
        <f t="shared" si="3"/>
        <v>0.23529411764705882</v>
      </c>
      <c r="I4" s="39">
        <f>COUNTIF(Vertices[Out-Degree],"&gt;= "&amp;H4)-COUNTIF(Vertices[Out-Degree],"&gt;="&amp;H5)</f>
        <v>0</v>
      </c>
      <c r="J4" s="38">
        <f t="shared" si="4"/>
        <v>0</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0.011764705882352941</v>
      </c>
      <c r="O4" s="39">
        <f>COUNTIF(Vertices[Eigenvector Centrality],"&gt;= "&amp;N4)-COUNTIF(Vertices[Eigenvector Centrality],"&gt;="&amp;N5)</f>
        <v>0</v>
      </c>
      <c r="P4" s="38">
        <f t="shared" si="7"/>
        <v>0.05881947058823529</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4"/>
      <c r="B5" s="114"/>
      <c r="D5" s="33">
        <f t="shared" si="1"/>
        <v>0</v>
      </c>
      <c r="E5" s="3">
        <f>COUNTIF(Vertices[Degree],"&gt;= "&amp;D5)-COUNTIF(Vertices[Degree],"&gt;="&amp;D6)</f>
        <v>0</v>
      </c>
      <c r="F5" s="40">
        <f t="shared" si="2"/>
        <v>0.3529411764705882</v>
      </c>
      <c r="G5" s="41">
        <f>COUNTIF(Vertices[In-Degree],"&gt;= "&amp;F5)-COUNTIF(Vertices[In-Degree],"&gt;="&amp;F6)</f>
        <v>0</v>
      </c>
      <c r="H5" s="40">
        <f t="shared" si="3"/>
        <v>0.3529411764705882</v>
      </c>
      <c r="I5" s="41">
        <f>COUNTIF(Vertices[Out-Degree],"&gt;= "&amp;H5)-COUNTIF(Vertices[Out-Degree],"&gt;="&amp;H6)</f>
        <v>0</v>
      </c>
      <c r="J5" s="40">
        <f t="shared" si="4"/>
        <v>0</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0.01764705882352941</v>
      </c>
      <c r="O5" s="41">
        <f>COUNTIF(Vertices[Eigenvector Centrality],"&gt;= "&amp;N5)-COUNTIF(Vertices[Eigenvector Centrality],"&gt;="&amp;N6)</f>
        <v>0</v>
      </c>
      <c r="P5" s="40">
        <f t="shared" si="7"/>
        <v>0.08822920588235295</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v>
      </c>
      <c r="D6" s="33">
        <f t="shared" si="1"/>
        <v>0</v>
      </c>
      <c r="E6" s="3">
        <f>COUNTIF(Vertices[Degree],"&gt;= "&amp;D6)-COUNTIF(Vertices[Degree],"&gt;="&amp;D7)</f>
        <v>0</v>
      </c>
      <c r="F6" s="38">
        <f t="shared" si="2"/>
        <v>0.47058823529411764</v>
      </c>
      <c r="G6" s="39">
        <f>COUNTIF(Vertices[In-Degree],"&gt;= "&amp;F6)-COUNTIF(Vertices[In-Degree],"&gt;="&amp;F7)</f>
        <v>0</v>
      </c>
      <c r="H6" s="38">
        <f t="shared" si="3"/>
        <v>0.47058823529411764</v>
      </c>
      <c r="I6" s="39">
        <f>COUNTIF(Vertices[Out-Degree],"&gt;= "&amp;H6)-COUNTIF(Vertices[Out-Degree],"&gt;="&amp;H7)</f>
        <v>0</v>
      </c>
      <c r="J6" s="38">
        <f t="shared" si="4"/>
        <v>0</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0.023529411764705882</v>
      </c>
      <c r="O6" s="39">
        <f>COUNTIF(Vertices[Eigenvector Centrality],"&gt;= "&amp;N6)-COUNTIF(Vertices[Eigenvector Centrality],"&gt;="&amp;N7)</f>
        <v>0</v>
      </c>
      <c r="P6" s="38">
        <f t="shared" si="7"/>
        <v>0.11763894117647059</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28</v>
      </c>
      <c r="D7" s="33">
        <f t="shared" si="1"/>
        <v>0</v>
      </c>
      <c r="E7" s="3">
        <f>COUNTIF(Vertices[Degree],"&gt;= "&amp;D7)-COUNTIF(Vertices[Degree],"&gt;="&amp;D8)</f>
        <v>0</v>
      </c>
      <c r="F7" s="40">
        <f t="shared" si="2"/>
        <v>0.5882352941176471</v>
      </c>
      <c r="G7" s="41">
        <f>COUNTIF(Vertices[In-Degree],"&gt;= "&amp;F7)-COUNTIF(Vertices[In-Degree],"&gt;="&amp;F8)</f>
        <v>0</v>
      </c>
      <c r="H7" s="40">
        <f t="shared" si="3"/>
        <v>0.5882352941176471</v>
      </c>
      <c r="I7" s="41">
        <f>COUNTIF(Vertices[Out-Degree],"&gt;= "&amp;H7)-COUNTIF(Vertices[Out-Degree],"&gt;="&amp;H8)</f>
        <v>0</v>
      </c>
      <c r="J7" s="40">
        <f t="shared" si="4"/>
        <v>0</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0.029411764705882353</v>
      </c>
      <c r="O7" s="41">
        <f>COUNTIF(Vertices[Eigenvector Centrality],"&gt;= "&amp;N7)-COUNTIF(Vertices[Eigenvector Centrality],"&gt;="&amp;N8)</f>
        <v>0</v>
      </c>
      <c r="P7" s="40">
        <f t="shared" si="7"/>
        <v>0.14704867647058822</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31</v>
      </c>
      <c r="D8" s="33">
        <f t="shared" si="1"/>
        <v>0</v>
      </c>
      <c r="E8" s="3">
        <f>COUNTIF(Vertices[Degree],"&gt;= "&amp;D8)-COUNTIF(Vertices[Degree],"&gt;="&amp;D9)</f>
        <v>0</v>
      </c>
      <c r="F8" s="38">
        <f t="shared" si="2"/>
        <v>0.7058823529411765</v>
      </c>
      <c r="G8" s="39">
        <f>COUNTIF(Vertices[In-Degree],"&gt;= "&amp;F8)-COUNTIF(Vertices[In-Degree],"&gt;="&amp;F9)</f>
        <v>0</v>
      </c>
      <c r="H8" s="38">
        <f t="shared" si="3"/>
        <v>0.7058823529411765</v>
      </c>
      <c r="I8" s="39">
        <f>COUNTIF(Vertices[Out-Degree],"&gt;= "&amp;H8)-COUNTIF(Vertices[Out-Degree],"&gt;="&amp;H9)</f>
        <v>0</v>
      </c>
      <c r="J8" s="38">
        <f t="shared" si="4"/>
        <v>0</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0.03529411764705882</v>
      </c>
      <c r="O8" s="39">
        <f>COUNTIF(Vertices[Eigenvector Centrality],"&gt;= "&amp;N8)-COUNTIF(Vertices[Eigenvector Centrality],"&gt;="&amp;N9)</f>
        <v>0</v>
      </c>
      <c r="P8" s="38">
        <f t="shared" si="7"/>
        <v>0.17645841176470586</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4"/>
      <c r="B9" s="114"/>
      <c r="D9" s="33">
        <f t="shared" si="1"/>
        <v>0</v>
      </c>
      <c r="E9" s="3">
        <f>COUNTIF(Vertices[Degree],"&gt;= "&amp;D9)-COUNTIF(Vertices[Degree],"&gt;="&amp;D10)</f>
        <v>0</v>
      </c>
      <c r="F9" s="40">
        <f t="shared" si="2"/>
        <v>0.823529411764706</v>
      </c>
      <c r="G9" s="41">
        <f>COUNTIF(Vertices[In-Degree],"&gt;= "&amp;F9)-COUNTIF(Vertices[In-Degree],"&gt;="&amp;F10)</f>
        <v>0</v>
      </c>
      <c r="H9" s="40">
        <f t="shared" si="3"/>
        <v>0.823529411764706</v>
      </c>
      <c r="I9" s="41">
        <f>COUNTIF(Vertices[Out-Degree],"&gt;= "&amp;H9)-COUNTIF(Vertices[Out-Degree],"&gt;="&amp;H10)</f>
        <v>0</v>
      </c>
      <c r="J9" s="40">
        <f t="shared" si="4"/>
        <v>0</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0.041176470588235294</v>
      </c>
      <c r="O9" s="41">
        <f>COUNTIF(Vertices[Eigenvector Centrality],"&gt;= "&amp;N9)-COUNTIF(Vertices[Eigenvector Centrality],"&gt;="&amp;N10)</f>
        <v>0</v>
      </c>
      <c r="P9" s="40">
        <f t="shared" si="7"/>
        <v>0.2058681470588235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0.9411764705882354</v>
      </c>
      <c r="G10" s="39">
        <f>COUNTIF(Vertices[In-Degree],"&gt;= "&amp;F10)-COUNTIF(Vertices[In-Degree],"&gt;="&amp;F11)</f>
        <v>2</v>
      </c>
      <c r="H10" s="38">
        <f t="shared" si="3"/>
        <v>0.9411764705882354</v>
      </c>
      <c r="I10" s="39">
        <f>COUNTIF(Vertices[Out-Degree],"&gt;= "&amp;H10)-COUNTIF(Vertices[Out-Degree],"&gt;="&amp;H11)</f>
        <v>2</v>
      </c>
      <c r="J10" s="38">
        <f t="shared" si="4"/>
        <v>0</v>
      </c>
      <c r="K10" s="39">
        <f>COUNTIF(Vertices[Betweenness Centrality],"&gt;= "&amp;J10)-COUNTIF(Vertices[Betweenness Centrality],"&gt;="&amp;J11)</f>
        <v>0</v>
      </c>
      <c r="L10" s="38">
        <f t="shared" si="5"/>
        <v>0.23529411764705885</v>
      </c>
      <c r="M10" s="39">
        <f>COUNTIF(Vertices[Closeness Centrality],"&gt;= "&amp;L10)-COUNTIF(Vertices[Closeness Centrality],"&gt;="&amp;L11)</f>
        <v>5</v>
      </c>
      <c r="N10" s="38">
        <f t="shared" si="6"/>
        <v>0.047058823529411764</v>
      </c>
      <c r="O10" s="39">
        <f>COUNTIF(Vertices[Eigenvector Centrality],"&gt;= "&amp;N10)-COUNTIF(Vertices[Eigenvector Centrality],"&gt;="&amp;N11)</f>
        <v>0</v>
      </c>
      <c r="P10" s="38">
        <f t="shared" si="7"/>
        <v>0.23527788235294114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4"/>
      <c r="B11" s="114"/>
      <c r="D11" s="33">
        <f t="shared" si="1"/>
        <v>0</v>
      </c>
      <c r="E11" s="3">
        <f>COUNTIF(Vertices[Degree],"&gt;= "&amp;D11)-COUNTIF(Vertices[Degree],"&gt;="&amp;D12)</f>
        <v>0</v>
      </c>
      <c r="F11" s="40">
        <f t="shared" si="2"/>
        <v>1.0588235294117647</v>
      </c>
      <c r="G11" s="41">
        <f>COUNTIF(Vertices[In-Degree],"&gt;= "&amp;F11)-COUNTIF(Vertices[In-Degree],"&gt;="&amp;F12)</f>
        <v>0</v>
      </c>
      <c r="H11" s="40">
        <f t="shared" si="3"/>
        <v>1.0588235294117647</v>
      </c>
      <c r="I11" s="41">
        <f>COUNTIF(Vertices[Out-Degree],"&gt;= "&amp;H11)-COUNTIF(Vertices[Out-Degree],"&gt;="&amp;H12)</f>
        <v>0</v>
      </c>
      <c r="J11" s="40">
        <f t="shared" si="4"/>
        <v>0</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0.052941176470588235</v>
      </c>
      <c r="O11" s="41">
        <f>COUNTIF(Vertices[Eigenvector Centrality],"&gt;= "&amp;N11)-COUNTIF(Vertices[Eigenvector Centrality],"&gt;="&amp;N12)</f>
        <v>0</v>
      </c>
      <c r="P11" s="40">
        <f t="shared" si="7"/>
        <v>0.2646876176470588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1.1764705882352942</v>
      </c>
      <c r="G12" s="39">
        <f>COUNTIF(Vertices[In-Degree],"&gt;= "&amp;F12)-COUNTIF(Vertices[In-Degree],"&gt;="&amp;F13)</f>
        <v>0</v>
      </c>
      <c r="H12" s="38">
        <f t="shared" si="3"/>
        <v>1.1764705882352942</v>
      </c>
      <c r="I12" s="39">
        <f>COUNTIF(Vertices[Out-Degree],"&gt;= "&amp;H12)-COUNTIF(Vertices[Out-Degree],"&gt;="&amp;H13)</f>
        <v>0</v>
      </c>
      <c r="J12" s="38">
        <f t="shared" si="4"/>
        <v>0</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0.058823529411764705</v>
      </c>
      <c r="O12" s="39">
        <f>COUNTIF(Vertices[Eigenvector Centrality],"&gt;= "&amp;N12)-COUNTIF(Vertices[Eigenvector Centrality],"&gt;="&amp;N13)</f>
        <v>0</v>
      </c>
      <c r="P12" s="38">
        <f t="shared" si="7"/>
        <v>0.29409735294117645</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1.2941176470588236</v>
      </c>
      <c r="G13" s="41">
        <f>COUNTIF(Vertices[In-Degree],"&gt;= "&amp;F13)-COUNTIF(Vertices[In-Degree],"&gt;="&amp;F14)</f>
        <v>0</v>
      </c>
      <c r="H13" s="40">
        <f t="shared" si="3"/>
        <v>1.2941176470588236</v>
      </c>
      <c r="I13" s="41">
        <f>COUNTIF(Vertices[Out-Degree],"&gt;= "&amp;H13)-COUNTIF(Vertices[Out-Degree],"&gt;="&amp;H14)</f>
        <v>0</v>
      </c>
      <c r="J13" s="40">
        <f t="shared" si="4"/>
        <v>0</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0.06470588235294117</v>
      </c>
      <c r="O13" s="41">
        <f>COUNTIF(Vertices[Eigenvector Centrality],"&gt;= "&amp;N13)-COUNTIF(Vertices[Eigenvector Centrality],"&gt;="&amp;N14)</f>
        <v>0</v>
      </c>
      <c r="P13" s="40">
        <f t="shared" si="7"/>
        <v>0.3235070882352941</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114"/>
      <c r="B14" s="114"/>
      <c r="D14" s="33">
        <f t="shared" si="1"/>
        <v>0</v>
      </c>
      <c r="E14" s="3">
        <f>COUNTIF(Vertices[Degree],"&gt;= "&amp;D14)-COUNTIF(Vertices[Degree],"&gt;="&amp;D15)</f>
        <v>0</v>
      </c>
      <c r="F14" s="38">
        <f t="shared" si="2"/>
        <v>1.411764705882353</v>
      </c>
      <c r="G14" s="39">
        <f>COUNTIF(Vertices[In-Degree],"&gt;= "&amp;F14)-COUNTIF(Vertices[In-Degree],"&gt;="&amp;F15)</f>
        <v>0</v>
      </c>
      <c r="H14" s="38">
        <f t="shared" si="3"/>
        <v>1.411764705882353</v>
      </c>
      <c r="I14" s="39">
        <f>COUNTIF(Vertices[Out-Degree],"&gt;= "&amp;H14)-COUNTIF(Vertices[Out-Degree],"&gt;="&amp;H15)</f>
        <v>0</v>
      </c>
      <c r="J14" s="38">
        <f t="shared" si="4"/>
        <v>0</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0.07058823529411765</v>
      </c>
      <c r="O14" s="39">
        <f>COUNTIF(Vertices[Eigenvector Centrality],"&gt;= "&amp;N14)-COUNTIF(Vertices[Eigenvector Centrality],"&gt;="&amp;N15)</f>
        <v>0</v>
      </c>
      <c r="P14" s="38">
        <f t="shared" si="7"/>
        <v>0.3529168235294118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90</v>
      </c>
      <c r="D15" s="33">
        <f t="shared" si="1"/>
        <v>0</v>
      </c>
      <c r="E15" s="3">
        <f>COUNTIF(Vertices[Degree],"&gt;= "&amp;D15)-COUNTIF(Vertices[Degree],"&gt;="&amp;D16)</f>
        <v>0</v>
      </c>
      <c r="F15" s="40">
        <f t="shared" si="2"/>
        <v>1.5294117647058825</v>
      </c>
      <c r="G15" s="41">
        <f>COUNTIF(Vertices[In-Degree],"&gt;= "&amp;F15)-COUNTIF(Vertices[In-Degree],"&gt;="&amp;F16)</f>
        <v>0</v>
      </c>
      <c r="H15" s="40">
        <f t="shared" si="3"/>
        <v>1.5294117647058825</v>
      </c>
      <c r="I15" s="41">
        <f>COUNTIF(Vertices[Out-Degree],"&gt;= "&amp;H15)-COUNTIF(Vertices[Out-Degree],"&gt;="&amp;H16)</f>
        <v>0</v>
      </c>
      <c r="J15" s="40">
        <f t="shared" si="4"/>
        <v>0</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0.07647058823529412</v>
      </c>
      <c r="O15" s="41">
        <f>COUNTIF(Vertices[Eigenvector Centrality],"&gt;= "&amp;N15)-COUNTIF(Vertices[Eigenvector Centrality],"&gt;="&amp;N16)</f>
        <v>0</v>
      </c>
      <c r="P15" s="40">
        <f t="shared" si="7"/>
        <v>0.38232655882352945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153</v>
      </c>
      <c r="B16" s="35">
        <v>88</v>
      </c>
      <c r="D16" s="33">
        <f t="shared" si="1"/>
        <v>0</v>
      </c>
      <c r="E16" s="3">
        <f>COUNTIF(Vertices[Degree],"&gt;= "&amp;D16)-COUNTIF(Vertices[Degree],"&gt;="&amp;D17)</f>
        <v>0</v>
      </c>
      <c r="F16" s="38">
        <f t="shared" si="2"/>
        <v>1.647058823529412</v>
      </c>
      <c r="G16" s="39">
        <f>COUNTIF(Vertices[In-Degree],"&gt;= "&amp;F16)-COUNTIF(Vertices[In-Degree],"&gt;="&amp;F17)</f>
        <v>0</v>
      </c>
      <c r="H16" s="38">
        <f t="shared" si="3"/>
        <v>1.647058823529412</v>
      </c>
      <c r="I16" s="39">
        <f>COUNTIF(Vertices[Out-Degree],"&gt;= "&amp;H16)-COUNTIF(Vertices[Out-Degree],"&gt;="&amp;H17)</f>
        <v>0</v>
      </c>
      <c r="J16" s="38">
        <f t="shared" si="4"/>
        <v>0</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0.0823529411764706</v>
      </c>
      <c r="O16" s="39">
        <f>COUNTIF(Vertices[Eigenvector Centrality],"&gt;= "&amp;N16)-COUNTIF(Vertices[Eigenvector Centrality],"&gt;="&amp;N17)</f>
        <v>0</v>
      </c>
      <c r="P16" s="38">
        <f t="shared" si="7"/>
        <v>0.4117362941176471</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5</v>
      </c>
      <c r="D17" s="33">
        <f t="shared" si="1"/>
        <v>0</v>
      </c>
      <c r="E17" s="3">
        <f>COUNTIF(Vertices[Degree],"&gt;= "&amp;D17)-COUNTIF(Vertices[Degree],"&gt;="&amp;D18)</f>
        <v>0</v>
      </c>
      <c r="F17" s="40">
        <f t="shared" si="2"/>
        <v>1.7647058823529413</v>
      </c>
      <c r="G17" s="41">
        <f>COUNTIF(Vertices[In-Degree],"&gt;= "&amp;F17)-COUNTIF(Vertices[In-Degree],"&gt;="&amp;F18)</f>
        <v>0</v>
      </c>
      <c r="H17" s="40">
        <f t="shared" si="3"/>
        <v>1.7647058823529413</v>
      </c>
      <c r="I17" s="41">
        <f>COUNTIF(Vertices[Out-Degree],"&gt;= "&amp;H17)-COUNTIF(Vertices[Out-Degree],"&gt;="&amp;H18)</f>
        <v>0</v>
      </c>
      <c r="J17" s="40">
        <f t="shared" si="4"/>
        <v>0</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0.08823529411764708</v>
      </c>
      <c r="O17" s="41">
        <f>COUNTIF(Vertices[Eigenvector Centrality],"&gt;= "&amp;N17)-COUNTIF(Vertices[Eigenvector Centrality],"&gt;="&amp;N18)</f>
        <v>0</v>
      </c>
      <c r="P17" s="40">
        <f t="shared" si="7"/>
        <v>0.4411460294117648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155</v>
      </c>
      <c r="B18" s="35">
        <v>29</v>
      </c>
      <c r="D18" s="33">
        <f t="shared" si="1"/>
        <v>0</v>
      </c>
      <c r="E18" s="3">
        <f>COUNTIF(Vertices[Degree],"&gt;= "&amp;D18)-COUNTIF(Vertices[Degree],"&gt;="&amp;D19)</f>
        <v>0</v>
      </c>
      <c r="F18" s="38">
        <f t="shared" si="2"/>
        <v>1.8823529411764708</v>
      </c>
      <c r="G18" s="39">
        <f>COUNTIF(Vertices[In-Degree],"&gt;= "&amp;F18)-COUNTIF(Vertices[In-Degree],"&gt;="&amp;F19)</f>
        <v>0</v>
      </c>
      <c r="H18" s="38">
        <f t="shared" si="3"/>
        <v>1.8823529411764708</v>
      </c>
      <c r="I18" s="39">
        <f>COUNTIF(Vertices[Out-Degree],"&gt;= "&amp;H18)-COUNTIF(Vertices[Out-Degree],"&gt;="&amp;H19)</f>
        <v>0</v>
      </c>
      <c r="J18" s="38">
        <f t="shared" si="4"/>
        <v>0</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0.09411764705882356</v>
      </c>
      <c r="O18" s="39">
        <f>COUNTIF(Vertices[Eigenvector Centrality],"&gt;= "&amp;N18)-COUNTIF(Vertices[Eigenvector Centrality],"&gt;="&amp;N19)</f>
        <v>0</v>
      </c>
      <c r="P18" s="38">
        <f t="shared" si="7"/>
        <v>0.47055576470588245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4"/>
      <c r="B19" s="114"/>
      <c r="D19" s="33">
        <f t="shared" si="1"/>
        <v>0</v>
      </c>
      <c r="E19" s="3">
        <f>COUNTIF(Vertices[Degree],"&gt;= "&amp;D19)-COUNTIF(Vertices[Degree],"&gt;="&amp;D20)</f>
        <v>0</v>
      </c>
      <c r="F19" s="40">
        <f t="shared" si="2"/>
        <v>2</v>
      </c>
      <c r="G19" s="41">
        <f>COUNTIF(Vertices[In-Degree],"&gt;= "&amp;F19)-COUNTIF(Vertices[In-Degree],"&gt;="&amp;F20)</f>
        <v>1</v>
      </c>
      <c r="H19" s="40">
        <f t="shared" si="3"/>
        <v>2</v>
      </c>
      <c r="I19" s="41">
        <f>COUNTIF(Vertices[Out-Degree],"&gt;= "&amp;H19)-COUNTIF(Vertices[Out-Degree],"&gt;="&amp;H20)</f>
        <v>1</v>
      </c>
      <c r="J19" s="40">
        <f t="shared" si="4"/>
        <v>0</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0.10000000000000003</v>
      </c>
      <c r="O19" s="41">
        <f>COUNTIF(Vertices[Eigenvector Centrality],"&gt;= "&amp;N19)-COUNTIF(Vertices[Eigenvector Centrality],"&gt;="&amp;N20)</f>
        <v>0</v>
      </c>
      <c r="P19" s="40">
        <f t="shared" si="7"/>
        <v>0.4999655000000001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156</v>
      </c>
      <c r="B20" s="35">
        <v>1</v>
      </c>
      <c r="D20" s="33">
        <f t="shared" si="1"/>
        <v>0</v>
      </c>
      <c r="E20" s="3">
        <f>COUNTIF(Vertices[Degree],"&gt;= "&amp;D20)-COUNTIF(Vertices[Degree],"&gt;="&amp;D21)</f>
        <v>0</v>
      </c>
      <c r="F20" s="38">
        <f t="shared" si="2"/>
        <v>2.1176470588235294</v>
      </c>
      <c r="G20" s="39">
        <f>COUNTIF(Vertices[In-Degree],"&gt;= "&amp;F20)-COUNTIF(Vertices[In-Degree],"&gt;="&amp;F21)</f>
        <v>0</v>
      </c>
      <c r="H20" s="38">
        <f t="shared" si="3"/>
        <v>2.1176470588235294</v>
      </c>
      <c r="I20" s="39">
        <f>COUNTIF(Vertices[Out-Degree],"&gt;= "&amp;H20)-COUNTIF(Vertices[Out-Degree],"&gt;="&amp;H21)</f>
        <v>0</v>
      </c>
      <c r="J20" s="38">
        <f t="shared" si="4"/>
        <v>0</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0.10588235294117651</v>
      </c>
      <c r="O20" s="39">
        <f>COUNTIF(Vertices[Eigenvector Centrality],"&gt;= "&amp;N20)-COUNTIF(Vertices[Eigenvector Centrality],"&gt;="&amp;N21)</f>
        <v>0</v>
      </c>
      <c r="P20" s="38">
        <f t="shared" si="7"/>
        <v>0.5293752352941178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157</v>
      </c>
      <c r="B21" s="35">
        <v>0.758621</v>
      </c>
      <c r="D21" s="33">
        <f t="shared" si="1"/>
        <v>0</v>
      </c>
      <c r="E21" s="3">
        <f>COUNTIF(Vertices[Degree],"&gt;= "&amp;D21)-COUNTIF(Vertices[Degree],"&gt;="&amp;D22)</f>
        <v>0</v>
      </c>
      <c r="F21" s="40">
        <f t="shared" si="2"/>
        <v>2.235294117647059</v>
      </c>
      <c r="G21" s="41">
        <f>COUNTIF(Vertices[In-Degree],"&gt;= "&amp;F21)-COUNTIF(Vertices[In-Degree],"&gt;="&amp;F22)</f>
        <v>0</v>
      </c>
      <c r="H21" s="40">
        <f t="shared" si="3"/>
        <v>2.235294117647059</v>
      </c>
      <c r="I21" s="41">
        <f>COUNTIF(Vertices[Out-Degree],"&gt;= "&amp;H21)-COUNTIF(Vertices[Out-Degree],"&gt;="&amp;H22)</f>
        <v>0</v>
      </c>
      <c r="J21" s="40">
        <f t="shared" si="4"/>
        <v>0</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0.11176470588235299</v>
      </c>
      <c r="O21" s="41">
        <f>COUNTIF(Vertices[Eigenvector Centrality],"&gt;= "&amp;N21)-COUNTIF(Vertices[Eigenvector Centrality],"&gt;="&amp;N22)</f>
        <v>0</v>
      </c>
      <c r="P21" s="40">
        <f t="shared" si="7"/>
        <v>0.5587849705882354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4"/>
      <c r="B22" s="114"/>
      <c r="D22" s="33">
        <f t="shared" si="1"/>
        <v>0</v>
      </c>
      <c r="E22" s="3">
        <f>COUNTIF(Vertices[Degree],"&gt;= "&amp;D22)-COUNTIF(Vertices[Degree],"&gt;="&amp;D23)</f>
        <v>0</v>
      </c>
      <c r="F22" s="38">
        <f t="shared" si="2"/>
        <v>2.3529411764705883</v>
      </c>
      <c r="G22" s="39">
        <f>COUNTIF(Vertices[In-Degree],"&gt;= "&amp;F22)-COUNTIF(Vertices[In-Degree],"&gt;="&amp;F23)</f>
        <v>0</v>
      </c>
      <c r="H22" s="38">
        <f t="shared" si="3"/>
        <v>2.3529411764705883</v>
      </c>
      <c r="I22" s="39">
        <f>COUNTIF(Vertices[Out-Degree],"&gt;= "&amp;H22)-COUNTIF(Vertices[Out-Degree],"&gt;="&amp;H23)</f>
        <v>0</v>
      </c>
      <c r="J22" s="38">
        <f t="shared" si="4"/>
        <v>0</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0.11764705882352947</v>
      </c>
      <c r="O22" s="39">
        <f>COUNTIF(Vertices[Eigenvector Centrality],"&gt;= "&amp;N22)-COUNTIF(Vertices[Eigenvector Centrality],"&gt;="&amp;N23)</f>
        <v>0</v>
      </c>
      <c r="P22" s="38">
        <f t="shared" si="7"/>
        <v>0.588194705882353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158</v>
      </c>
      <c r="B23" s="35">
        <v>0.0012318029115341545</v>
      </c>
      <c r="D23" s="33">
        <f t="shared" si="1"/>
        <v>0</v>
      </c>
      <c r="E23" s="3">
        <f>COUNTIF(Vertices[Degree],"&gt;= "&amp;D23)-COUNTIF(Vertices[Degree],"&gt;="&amp;D24)</f>
        <v>0</v>
      </c>
      <c r="F23" s="40">
        <f t="shared" si="2"/>
        <v>2.4705882352941178</v>
      </c>
      <c r="G23" s="41">
        <f>COUNTIF(Vertices[In-Degree],"&gt;= "&amp;F23)-COUNTIF(Vertices[In-Degree],"&gt;="&amp;F24)</f>
        <v>0</v>
      </c>
      <c r="H23" s="40">
        <f t="shared" si="3"/>
        <v>2.4705882352941178</v>
      </c>
      <c r="I23" s="41">
        <f>COUNTIF(Vertices[Out-Degree],"&gt;= "&amp;H23)-COUNTIF(Vertices[Out-Degree],"&gt;="&amp;H24)</f>
        <v>0</v>
      </c>
      <c r="J23" s="40">
        <f t="shared" si="4"/>
        <v>0</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0.12352941176470594</v>
      </c>
      <c r="O23" s="41">
        <f>COUNTIF(Vertices[Eigenvector Centrality],"&gt;= "&amp;N23)-COUNTIF(Vertices[Eigenvector Centrality],"&gt;="&amp;N24)</f>
        <v>0</v>
      </c>
      <c r="P23" s="40">
        <f t="shared" si="7"/>
        <v>0.6176044411764706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1265</v>
      </c>
      <c r="B24" s="35">
        <v>0.24974</v>
      </c>
      <c r="D24" s="33">
        <f t="shared" si="1"/>
        <v>0</v>
      </c>
      <c r="E24" s="3">
        <f>COUNTIF(Vertices[Degree],"&gt;= "&amp;D24)-COUNTIF(Vertices[Degree],"&gt;="&amp;D25)</f>
        <v>0</v>
      </c>
      <c r="F24" s="38">
        <f t="shared" si="2"/>
        <v>2.588235294117647</v>
      </c>
      <c r="G24" s="39">
        <f>COUNTIF(Vertices[In-Degree],"&gt;= "&amp;F24)-COUNTIF(Vertices[In-Degree],"&gt;="&amp;F25)</f>
        <v>0</v>
      </c>
      <c r="H24" s="38">
        <f t="shared" si="3"/>
        <v>2.588235294117647</v>
      </c>
      <c r="I24" s="39">
        <f>COUNTIF(Vertices[Out-Degree],"&gt;= "&amp;H24)-COUNTIF(Vertices[Out-Degree],"&gt;="&amp;H25)</f>
        <v>0</v>
      </c>
      <c r="J24" s="38">
        <f t="shared" si="4"/>
        <v>0</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0.12941176470588242</v>
      </c>
      <c r="O24" s="39">
        <f>COUNTIF(Vertices[Eigenvector Centrality],"&gt;= "&amp;N24)-COUNTIF(Vertices[Eigenvector Centrality],"&gt;="&amp;N25)</f>
        <v>0</v>
      </c>
      <c r="P24" s="38">
        <f t="shared" si="7"/>
        <v>0.6470141764705882</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114"/>
      <c r="B25" s="114"/>
      <c r="D25" s="33">
        <f t="shared" si="1"/>
        <v>0</v>
      </c>
      <c r="E25" s="3">
        <f>COUNTIF(Vertices[Degree],"&gt;= "&amp;D25)-COUNTIF(Vertices[Degree],"&gt;="&amp;D26)</f>
        <v>0</v>
      </c>
      <c r="F25" s="40">
        <f t="shared" si="2"/>
        <v>2.7058823529411766</v>
      </c>
      <c r="G25" s="41">
        <f>COUNTIF(Vertices[In-Degree],"&gt;= "&amp;F25)-COUNTIF(Vertices[In-Degree],"&gt;="&amp;F26)</f>
        <v>0</v>
      </c>
      <c r="H25" s="40">
        <f t="shared" si="3"/>
        <v>2.7058823529411766</v>
      </c>
      <c r="I25" s="41">
        <f>COUNTIF(Vertices[Out-Degree],"&gt;= "&amp;H25)-COUNTIF(Vertices[Out-Degree],"&gt;="&amp;H26)</f>
        <v>0</v>
      </c>
      <c r="J25" s="40">
        <f t="shared" si="4"/>
        <v>0</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0.1352941176470589</v>
      </c>
      <c r="O25" s="41">
        <f>COUNTIF(Vertices[Eigenvector Centrality],"&gt;= "&amp;N25)-COUNTIF(Vertices[Eigenvector Centrality],"&gt;="&amp;N26)</f>
        <v>0</v>
      </c>
      <c r="P25" s="40">
        <f t="shared" si="7"/>
        <v>0.6764239117647058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1266</v>
      </c>
      <c r="B26" s="35" t="s">
        <v>1281</v>
      </c>
      <c r="D26" s="33">
        <f t="shared" si="1"/>
        <v>0</v>
      </c>
      <c r="E26" s="3">
        <f>COUNTIF(Vertices[Degree],"&gt;= "&amp;D26)-COUNTIF(Vertices[Degree],"&gt;="&amp;D27)</f>
        <v>0</v>
      </c>
      <c r="F26" s="38">
        <f t="shared" si="2"/>
        <v>2.823529411764706</v>
      </c>
      <c r="G26" s="39">
        <f>COUNTIF(Vertices[In-Degree],"&gt;= "&amp;F26)-COUNTIF(Vertices[In-Degree],"&gt;="&amp;F27)</f>
        <v>0</v>
      </c>
      <c r="H26" s="38">
        <f t="shared" si="3"/>
        <v>2.823529411764706</v>
      </c>
      <c r="I26" s="39">
        <f>COUNTIF(Vertices[Out-Degree],"&gt;= "&amp;H26)-COUNTIF(Vertices[Out-Degree],"&gt;="&amp;H27)</f>
        <v>0</v>
      </c>
      <c r="J26" s="38">
        <f t="shared" si="4"/>
        <v>0</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0.14117647058823538</v>
      </c>
      <c r="O26" s="39">
        <f>COUNTIF(Vertices[Eigenvector Centrality],"&gt;= "&amp;N26)-COUNTIF(Vertices[Eigenvector Centrality],"&gt;="&amp;N27)</f>
        <v>0</v>
      </c>
      <c r="P26" s="38">
        <f t="shared" si="7"/>
        <v>0.7058336470588235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4"/>
      <c r="B27" s="114"/>
      <c r="D27" s="33">
        <f t="shared" si="1"/>
        <v>0</v>
      </c>
      <c r="E27" s="3">
        <f>COUNTIF(Vertices[Degree],"&gt;= "&amp;D27)-COUNTIF(Vertices[Degree],"&gt;="&amp;D28)</f>
        <v>0</v>
      </c>
      <c r="F27" s="40">
        <f t="shared" si="2"/>
        <v>2.9411764705882355</v>
      </c>
      <c r="G27" s="41">
        <f>COUNTIF(Vertices[In-Degree],"&gt;= "&amp;F27)-COUNTIF(Vertices[In-Degree],"&gt;="&amp;F28)</f>
        <v>1</v>
      </c>
      <c r="H27" s="40">
        <f t="shared" si="3"/>
        <v>2.9411764705882355</v>
      </c>
      <c r="I27" s="41">
        <f>COUNTIF(Vertices[Out-Degree],"&gt;= "&amp;H27)-COUNTIF(Vertices[Out-Degree],"&gt;="&amp;H28)</f>
        <v>1</v>
      </c>
      <c r="J27" s="40">
        <f t="shared" si="4"/>
        <v>0</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0.14705882352941185</v>
      </c>
      <c r="O27" s="41">
        <f>COUNTIF(Vertices[Eigenvector Centrality],"&gt;= "&amp;N27)-COUNTIF(Vertices[Eigenvector Centrality],"&gt;="&amp;N28)</f>
        <v>0</v>
      </c>
      <c r="P27" s="40">
        <f t="shared" si="7"/>
        <v>0.7352433823529411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1267</v>
      </c>
      <c r="B28" s="35" t="s">
        <v>1308</v>
      </c>
      <c r="D28" s="33">
        <f t="shared" si="1"/>
        <v>0</v>
      </c>
      <c r="E28" s="3">
        <f>COUNTIF(Vertices[Degree],"&gt;= "&amp;D28)-COUNTIF(Vertices[Degree],"&gt;="&amp;D29)</f>
        <v>0</v>
      </c>
      <c r="F28" s="38">
        <f t="shared" si="2"/>
        <v>3.058823529411765</v>
      </c>
      <c r="G28" s="39">
        <f>COUNTIF(Vertices[In-Degree],"&gt;= "&amp;F28)-COUNTIF(Vertices[In-Degree],"&gt;="&amp;F29)</f>
        <v>0</v>
      </c>
      <c r="H28" s="38">
        <f t="shared" si="3"/>
        <v>3.058823529411765</v>
      </c>
      <c r="I28" s="39">
        <f>COUNTIF(Vertices[Out-Degree],"&gt;= "&amp;H28)-COUNTIF(Vertices[Out-Degree],"&gt;="&amp;H29)</f>
        <v>0</v>
      </c>
      <c r="J28" s="38">
        <f t="shared" si="4"/>
        <v>0</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0.15294117647058833</v>
      </c>
      <c r="O28" s="39">
        <f>COUNTIF(Vertices[Eigenvector Centrality],"&gt;= "&amp;N28)-COUNTIF(Vertices[Eigenvector Centrality],"&gt;="&amp;N29)</f>
        <v>0</v>
      </c>
      <c r="P28" s="38">
        <f t="shared" si="7"/>
        <v>0.7646531176470587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1268</v>
      </c>
      <c r="B29" s="35" t="s">
        <v>1309</v>
      </c>
      <c r="D29" s="33">
        <f t="shared" si="1"/>
        <v>0</v>
      </c>
      <c r="E29" s="3">
        <f>COUNTIF(Vertices[Degree],"&gt;= "&amp;D29)-COUNTIF(Vertices[Degree],"&gt;="&amp;D30)</f>
        <v>0</v>
      </c>
      <c r="F29" s="40">
        <f t="shared" si="2"/>
        <v>3.1764705882352944</v>
      </c>
      <c r="G29" s="41">
        <f>COUNTIF(Vertices[In-Degree],"&gt;= "&amp;F29)-COUNTIF(Vertices[In-Degree],"&gt;="&amp;F30)</f>
        <v>0</v>
      </c>
      <c r="H29" s="40">
        <f t="shared" si="3"/>
        <v>3.1764705882352944</v>
      </c>
      <c r="I29" s="41">
        <f>COUNTIF(Vertices[Out-Degree],"&gt;= "&amp;H29)-COUNTIF(Vertices[Out-Degree],"&gt;="&amp;H30)</f>
        <v>0</v>
      </c>
      <c r="J29" s="40">
        <f t="shared" si="4"/>
        <v>0</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0.1588235294117648</v>
      </c>
      <c r="O29" s="41">
        <f>COUNTIF(Vertices[Eigenvector Centrality],"&gt;= "&amp;N29)-COUNTIF(Vertices[Eigenvector Centrality],"&gt;="&amp;N30)</f>
        <v>0</v>
      </c>
      <c r="P29" s="40">
        <f t="shared" si="7"/>
        <v>0.7940628529411763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4"/>
      <c r="B30" s="114"/>
      <c r="D30" s="33">
        <f t="shared" si="1"/>
        <v>0</v>
      </c>
      <c r="E30" s="3">
        <f>COUNTIF(Vertices[Degree],"&gt;= "&amp;D30)-COUNTIF(Vertices[Degree],"&gt;="&amp;D31)</f>
        <v>0</v>
      </c>
      <c r="F30" s="38">
        <f t="shared" si="2"/>
        <v>3.294117647058824</v>
      </c>
      <c r="G30" s="39">
        <f>COUNTIF(Vertices[In-Degree],"&gt;= "&amp;F30)-COUNTIF(Vertices[In-Degree],"&gt;="&amp;F31)</f>
        <v>0</v>
      </c>
      <c r="H30" s="38">
        <f t="shared" si="3"/>
        <v>3.294117647058824</v>
      </c>
      <c r="I30" s="39">
        <f>COUNTIF(Vertices[Out-Degree],"&gt;= "&amp;H30)-COUNTIF(Vertices[Out-Degree],"&gt;="&amp;H31)</f>
        <v>0</v>
      </c>
      <c r="J30" s="38">
        <f t="shared" si="4"/>
        <v>0</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0.16470588235294129</v>
      </c>
      <c r="O30" s="39">
        <f>COUNTIF(Vertices[Eigenvector Centrality],"&gt;= "&amp;N30)-COUNTIF(Vertices[Eigenvector Centrality],"&gt;="&amp;N31)</f>
        <v>0</v>
      </c>
      <c r="P30" s="38">
        <f t="shared" si="7"/>
        <v>0.8234725882352939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1269</v>
      </c>
      <c r="B31" s="35" t="s">
        <v>1303</v>
      </c>
      <c r="D31" s="33">
        <f t="shared" si="1"/>
        <v>0</v>
      </c>
      <c r="E31" s="3">
        <f>COUNTIF(Vertices[Degree],"&gt;= "&amp;D31)-COUNTIF(Vertices[Degree],"&gt;="&amp;D32)</f>
        <v>0</v>
      </c>
      <c r="F31" s="40">
        <f t="shared" si="2"/>
        <v>3.4117647058823533</v>
      </c>
      <c r="G31" s="41">
        <f>COUNTIF(Vertices[In-Degree],"&gt;= "&amp;F31)-COUNTIF(Vertices[In-Degree],"&gt;="&amp;F32)</f>
        <v>0</v>
      </c>
      <c r="H31" s="40">
        <f t="shared" si="3"/>
        <v>3.4117647058823533</v>
      </c>
      <c r="I31" s="41">
        <f>COUNTIF(Vertices[Out-Degree],"&gt;= "&amp;H31)-COUNTIF(Vertices[Out-Degree],"&gt;="&amp;H32)</f>
        <v>0</v>
      </c>
      <c r="J31" s="40">
        <f t="shared" si="4"/>
        <v>0</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0.17058823529411776</v>
      </c>
      <c r="O31" s="41">
        <f>COUNTIF(Vertices[Eigenvector Centrality],"&gt;= "&amp;N31)-COUNTIF(Vertices[Eigenvector Centrality],"&gt;="&amp;N32)</f>
        <v>0</v>
      </c>
      <c r="P31" s="40">
        <f t="shared" si="7"/>
        <v>0.8528823235294115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1270</v>
      </c>
      <c r="B32" s="35" t="s">
        <v>1304</v>
      </c>
      <c r="D32" s="33">
        <f t="shared" si="1"/>
        <v>0</v>
      </c>
      <c r="E32" s="3">
        <f>COUNTIF(Vertices[Degree],"&gt;= "&amp;D32)-COUNTIF(Vertices[Degree],"&gt;="&amp;D33)</f>
        <v>0</v>
      </c>
      <c r="F32" s="38">
        <f t="shared" si="2"/>
        <v>3.5294117647058827</v>
      </c>
      <c r="G32" s="39">
        <f>COUNTIF(Vertices[In-Degree],"&gt;= "&amp;F32)-COUNTIF(Vertices[In-Degree],"&gt;="&amp;F33)</f>
        <v>0</v>
      </c>
      <c r="H32" s="38">
        <f t="shared" si="3"/>
        <v>3.5294117647058827</v>
      </c>
      <c r="I32" s="39">
        <f>COUNTIF(Vertices[Out-Degree],"&gt;= "&amp;H32)-COUNTIF(Vertices[Out-Degree],"&gt;="&amp;H33)</f>
        <v>0</v>
      </c>
      <c r="J32" s="38">
        <f t="shared" si="4"/>
        <v>0</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0.17647058823529424</v>
      </c>
      <c r="O32" s="39">
        <f>COUNTIF(Vertices[Eigenvector Centrality],"&gt;= "&amp;N32)-COUNTIF(Vertices[Eigenvector Centrality],"&gt;="&amp;N33)</f>
        <v>0</v>
      </c>
      <c r="P32" s="38">
        <f t="shared" si="7"/>
        <v>0.8822920588235291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409.5">
      <c r="A33" s="35" t="s">
        <v>1271</v>
      </c>
      <c r="B33" s="54" t="s">
        <v>1305</v>
      </c>
      <c r="D33" s="33">
        <f t="shared" si="1"/>
        <v>0</v>
      </c>
      <c r="E33" s="3">
        <f>COUNTIF(Vertices[Degree],"&gt;= "&amp;D33)-COUNTIF(Vertices[Degree],"&gt;="&amp;D34)</f>
        <v>0</v>
      </c>
      <c r="F33" s="40">
        <f t="shared" si="2"/>
        <v>3.647058823529412</v>
      </c>
      <c r="G33" s="41">
        <f>COUNTIF(Vertices[In-Degree],"&gt;= "&amp;F33)-COUNTIF(Vertices[In-Degree],"&gt;="&amp;F34)</f>
        <v>0</v>
      </c>
      <c r="H33" s="40">
        <f t="shared" si="3"/>
        <v>3.647058823529412</v>
      </c>
      <c r="I33" s="41">
        <f>COUNTIF(Vertices[Out-Degree],"&gt;= "&amp;H33)-COUNTIF(Vertices[Out-Degree],"&gt;="&amp;H34)</f>
        <v>0</v>
      </c>
      <c r="J33" s="40">
        <f t="shared" si="4"/>
        <v>0</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0.18235294117647072</v>
      </c>
      <c r="O33" s="41">
        <f>COUNTIF(Vertices[Eigenvector Centrality],"&gt;= "&amp;N33)-COUNTIF(Vertices[Eigenvector Centrality],"&gt;="&amp;N34)</f>
        <v>0</v>
      </c>
      <c r="P33" s="40">
        <f t="shared" si="7"/>
        <v>0.9117017941176467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1272</v>
      </c>
      <c r="B34" s="35" t="s">
        <v>1306</v>
      </c>
      <c r="D34" s="33">
        <f t="shared" si="1"/>
        <v>0</v>
      </c>
      <c r="E34" s="3">
        <f>COUNTIF(Vertices[Degree],"&gt;= "&amp;D34)-COUNTIF(Vertices[Degree],"&gt;="&amp;D35)</f>
        <v>0</v>
      </c>
      <c r="F34" s="38">
        <f t="shared" si="2"/>
        <v>3.7647058823529416</v>
      </c>
      <c r="G34" s="39">
        <f>COUNTIF(Vertices[In-Degree],"&gt;= "&amp;F34)-COUNTIF(Vertices[In-Degree],"&gt;="&amp;F35)</f>
        <v>0</v>
      </c>
      <c r="H34" s="38">
        <f t="shared" si="3"/>
        <v>3.7647058823529416</v>
      </c>
      <c r="I34" s="39">
        <f>COUNTIF(Vertices[Out-Degree],"&gt;= "&amp;H34)-COUNTIF(Vertices[Out-Degree],"&gt;="&amp;H35)</f>
        <v>0</v>
      </c>
      <c r="J34" s="38">
        <f t="shared" si="4"/>
        <v>0</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0.1882352941176472</v>
      </c>
      <c r="O34" s="39">
        <f>COUNTIF(Vertices[Eigenvector Centrality],"&gt;= "&amp;N34)-COUNTIF(Vertices[Eigenvector Centrality],"&gt;="&amp;N35)</f>
        <v>0</v>
      </c>
      <c r="P34" s="38">
        <f t="shared" si="7"/>
        <v>0.9411115294117643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1273</v>
      </c>
      <c r="B35" s="35" t="s">
        <v>1307</v>
      </c>
      <c r="D35" s="33">
        <f t="shared" si="1"/>
        <v>0</v>
      </c>
      <c r="E35" s="3">
        <f>COUNTIF(Vertices[Degree],"&gt;= "&amp;D35)-COUNTIF(Vertices[Degree],"&gt;="&amp;D36)</f>
        <v>0</v>
      </c>
      <c r="F35" s="40">
        <f t="shared" si="2"/>
        <v>3.882352941176471</v>
      </c>
      <c r="G35" s="41">
        <f>COUNTIF(Vertices[In-Degree],"&gt;= "&amp;F35)-COUNTIF(Vertices[In-Degree],"&gt;="&amp;F36)</f>
        <v>0</v>
      </c>
      <c r="H35" s="40">
        <f t="shared" si="3"/>
        <v>3.882352941176471</v>
      </c>
      <c r="I35" s="41">
        <f>COUNTIF(Vertices[Out-Degree],"&gt;= "&amp;H35)-COUNTIF(Vertices[Out-Degree],"&gt;="&amp;H36)</f>
        <v>0</v>
      </c>
      <c r="J35" s="40">
        <f t="shared" si="4"/>
        <v>0</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0.19411764705882367</v>
      </c>
      <c r="O35" s="41">
        <f>COUNTIF(Vertices[Eigenvector Centrality],"&gt;= "&amp;N35)-COUNTIF(Vertices[Eigenvector Centrality],"&gt;="&amp;N36)</f>
        <v>0</v>
      </c>
      <c r="P35" s="40">
        <f t="shared" si="7"/>
        <v>0.970521264705882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1274</v>
      </c>
      <c r="B36" s="35"/>
      <c r="D36" s="33">
        <f>MAX(Vertices[Degree])</f>
        <v>0</v>
      </c>
      <c r="E36" s="3">
        <f>COUNTIF(Vertices[Degree],"&gt;= "&amp;D36)-COUNTIF(Vertices[Degree],"&gt;="&amp;#REF!)</f>
        <v>0</v>
      </c>
      <c r="F36" s="42">
        <f>MAX(Vertices[In-Degree])</f>
        <v>4</v>
      </c>
      <c r="G36" s="43">
        <f>COUNTIF(Vertices[In-Degree],"&gt;= "&amp;F36)-COUNTIF(Vertices[In-Degree],"&gt;="&amp;#REF!)</f>
        <v>1</v>
      </c>
      <c r="H36" s="42">
        <f>MAX(Vertices[Out-Degree])</f>
        <v>4</v>
      </c>
      <c r="I36" s="43">
        <f>COUNTIF(Vertices[Out-Degree],"&gt;= "&amp;H36)-COUNTIF(Vertices[Out-Degree],"&gt;="&amp;#REF!)</f>
        <v>1</v>
      </c>
      <c r="J36" s="42">
        <f>MAX(Vertices[Betweenness Centrality])</f>
        <v>0</v>
      </c>
      <c r="K36" s="43">
        <f>COUNTIF(Vertices[Betweenness Centrality],"&gt;= "&amp;J36)-COUNTIF(Vertices[Betweenness Centrality],"&gt;="&amp;#REF!)</f>
        <v>95</v>
      </c>
      <c r="L36" s="42">
        <f>MAX(Vertices[Closeness Centrality])</f>
        <v>1</v>
      </c>
      <c r="M36" s="43">
        <f>COUNTIF(Vertices[Closeness Centrality],"&gt;= "&amp;L36)-COUNTIF(Vertices[Closeness Centrality],"&gt;="&amp;#REF!)</f>
        <v>2</v>
      </c>
      <c r="N36" s="42">
        <f>MAX(Vertices[Eigenvector Centrality])</f>
        <v>0.2</v>
      </c>
      <c r="O36" s="43">
        <f>COUNTIF(Vertices[Eigenvector Centrality],"&gt;= "&amp;N36)-COUNTIF(Vertices[Eigenvector Centrality],"&gt;="&amp;#REF!)</f>
        <v>5</v>
      </c>
      <c r="P36" s="42">
        <f>MAX(Vertices[PageRank])</f>
        <v>0.999931</v>
      </c>
      <c r="Q36" s="43">
        <f>COUNTIF(Vertices[PageRank],"&gt;= "&amp;P36)-COUNTIF(Vertices[PageRank],"&gt;="&amp;#REF!)</f>
        <v>7</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1275</v>
      </c>
      <c r="B37" s="35" t="s">
        <v>693</v>
      </c>
    </row>
    <row r="38" spans="1:2" ht="15">
      <c r="A38" s="35" t="s">
        <v>1276</v>
      </c>
      <c r="B38" s="35" t="s">
        <v>693</v>
      </c>
    </row>
    <row r="39" spans="1:2" ht="15">
      <c r="A39" s="35" t="s">
        <v>1277</v>
      </c>
      <c r="B39" s="35"/>
    </row>
    <row r="40" spans="1:2" ht="15">
      <c r="A40" s="35" t="s">
        <v>21</v>
      </c>
      <c r="B40" s="35"/>
    </row>
    <row r="41" spans="1:2" ht="15">
      <c r="A41" s="35" t="s">
        <v>1278</v>
      </c>
      <c r="B41" s="35" t="s">
        <v>34</v>
      </c>
    </row>
    <row r="42" spans="1:2" ht="15">
      <c r="A42" s="35" t="s">
        <v>1279</v>
      </c>
      <c r="B42" s="35"/>
    </row>
    <row r="43" spans="1:2" ht="15">
      <c r="A43" s="35" t="s">
        <v>1280</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0.11578947368421053</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0.11578947368421053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0.034210526315789476</v>
      </c>
    </row>
    <row r="126" spans="1:2" ht="15">
      <c r="A126" s="34" t="s">
        <v>109</v>
      </c>
      <c r="B126" s="48">
        <f>_xlfn.IFERROR(MEDIAN(Vertices[Closeness Centrality]),NoMetricMessage)</f>
        <v>0</v>
      </c>
    </row>
    <row r="137" spans="1:2" ht="15">
      <c r="A137" s="34" t="s">
        <v>112</v>
      </c>
      <c r="B137" s="48">
        <f>IF(COUNT(Vertices[Eigenvector Centrality])&gt;0,N2,NoMetricMessage)</f>
        <v>0</v>
      </c>
    </row>
    <row r="138" spans="1:2" ht="15">
      <c r="A138" s="34" t="s">
        <v>113</v>
      </c>
      <c r="B138" s="48">
        <f>IF(COUNT(Vertices[Eigenvector Centrality])&gt;0,N36,NoMetricMessage)</f>
        <v>0.2</v>
      </c>
    </row>
    <row r="139" spans="1:2" ht="15">
      <c r="A139" s="34" t="s">
        <v>114</v>
      </c>
      <c r="B139" s="48">
        <f>_xlfn.IFERROR(AVERAGE(Vertices[Eigenvector Centrality]),NoMetricMessage)</f>
        <v>0.010526315789473684</v>
      </c>
    </row>
    <row r="140" spans="1:2" ht="15">
      <c r="A140" s="34" t="s">
        <v>115</v>
      </c>
      <c r="B140" s="48">
        <f>_xlfn.IFERROR(MEDIAN(Vertices[Eigenvector Centrality]),NoMetricMessage)</f>
        <v>0</v>
      </c>
    </row>
    <row r="151" spans="1:2" ht="15">
      <c r="A151" s="34" t="s">
        <v>140</v>
      </c>
      <c r="B151" s="48">
        <f>IF(COUNT(Vertices[PageRank])&gt;0,P2,NoMetricMessage)</f>
        <v>0</v>
      </c>
    </row>
    <row r="152" spans="1:2" ht="15">
      <c r="A152" s="34" t="s">
        <v>141</v>
      </c>
      <c r="B152" s="48">
        <f>IF(COUNT(Vertices[PageRank])&gt;0,P36,NoMetricMessage)</f>
        <v>0.999931</v>
      </c>
    </row>
    <row r="153" spans="1:2" ht="15">
      <c r="A153" s="34" t="s">
        <v>142</v>
      </c>
      <c r="B153" s="48">
        <f>_xlfn.IFERROR(AVERAGE(Vertices[PageRank]),NoMetricMessage)</f>
        <v>0.07367912631578948</v>
      </c>
    </row>
    <row r="154" spans="1:2" ht="15">
      <c r="A154" s="34" t="s">
        <v>143</v>
      </c>
      <c r="B154" s="48">
        <f>_xlfn.IFERROR(MEDIAN(Vertices[PageRank]),NoMetricMessage)</f>
        <v>0</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0.02631578947368421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660</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1298</v>
      </c>
    </row>
    <row r="8" spans="1:11" ht="409.5">
      <c r="A8"/>
      <c r="B8">
        <v>2</v>
      </c>
      <c r="C8">
        <v>2</v>
      </c>
      <c r="D8" t="s">
        <v>61</v>
      </c>
      <c r="E8" t="s">
        <v>61</v>
      </c>
      <c r="H8" t="s">
        <v>73</v>
      </c>
      <c r="J8" t="s">
        <v>175</v>
      </c>
      <c r="K8" s="13" t="s">
        <v>1300</v>
      </c>
    </row>
    <row r="9" spans="1:11" ht="409.5">
      <c r="A9"/>
      <c r="B9">
        <v>3</v>
      </c>
      <c r="C9">
        <v>4</v>
      </c>
      <c r="D9" t="s">
        <v>62</v>
      </c>
      <c r="E9" t="s">
        <v>62</v>
      </c>
      <c r="H9" t="s">
        <v>74</v>
      </c>
      <c r="J9" t="s">
        <v>661</v>
      </c>
      <c r="K9" s="13" t="s">
        <v>662</v>
      </c>
    </row>
    <row r="10" spans="1:11" ht="409.5">
      <c r="A10"/>
      <c r="B10">
        <v>4</v>
      </c>
      <c r="D10" t="s">
        <v>63</v>
      </c>
      <c r="E10" t="s">
        <v>63</v>
      </c>
      <c r="H10" t="s">
        <v>75</v>
      </c>
      <c r="J10" t="s">
        <v>663</v>
      </c>
      <c r="K10" s="13" t="s">
        <v>664</v>
      </c>
    </row>
    <row r="11" spans="1:11" ht="409.5">
      <c r="A11"/>
      <c r="B11">
        <v>5</v>
      </c>
      <c r="D11" t="s">
        <v>46</v>
      </c>
      <c r="E11">
        <v>1</v>
      </c>
      <c r="H11" t="s">
        <v>76</v>
      </c>
      <c r="J11" t="s">
        <v>665</v>
      </c>
      <c r="K11" s="13" t="s">
        <v>666</v>
      </c>
    </row>
    <row r="12" spans="1:11" ht="409.5">
      <c r="A12"/>
      <c r="B12"/>
      <c r="D12" t="s">
        <v>64</v>
      </c>
      <c r="E12">
        <v>2</v>
      </c>
      <c r="H12">
        <v>0</v>
      </c>
      <c r="J12" t="s">
        <v>667</v>
      </c>
      <c r="K12" s="13" t="s">
        <v>668</v>
      </c>
    </row>
    <row r="13" spans="1:11" ht="15">
      <c r="A13"/>
      <c r="B13"/>
      <c r="D13">
        <v>1</v>
      </c>
      <c r="E13">
        <v>3</v>
      </c>
      <c r="H13">
        <v>1</v>
      </c>
      <c r="J13" t="s">
        <v>669</v>
      </c>
      <c r="K13" t="s">
        <v>670</v>
      </c>
    </row>
    <row r="14" spans="4:11" ht="15">
      <c r="D14">
        <v>2</v>
      </c>
      <c r="E14">
        <v>4</v>
      </c>
      <c r="H14">
        <v>2</v>
      </c>
      <c r="J14" t="s">
        <v>671</v>
      </c>
      <c r="K14" t="s">
        <v>672</v>
      </c>
    </row>
    <row r="15" spans="4:11" ht="15">
      <c r="D15">
        <v>3</v>
      </c>
      <c r="E15">
        <v>5</v>
      </c>
      <c r="H15">
        <v>3</v>
      </c>
      <c r="J15" t="s">
        <v>673</v>
      </c>
      <c r="K15" t="s">
        <v>674</v>
      </c>
    </row>
    <row r="16" spans="4:11" ht="15">
      <c r="D16">
        <v>4</v>
      </c>
      <c r="E16">
        <v>6</v>
      </c>
      <c r="H16">
        <v>4</v>
      </c>
      <c r="J16" t="s">
        <v>675</v>
      </c>
      <c r="K16" t="s">
        <v>676</v>
      </c>
    </row>
    <row r="17" spans="4:11" ht="15">
      <c r="D17">
        <v>5</v>
      </c>
      <c r="E17">
        <v>7</v>
      </c>
      <c r="H17">
        <v>5</v>
      </c>
      <c r="J17" t="s">
        <v>677</v>
      </c>
      <c r="K17" t="s">
        <v>678</v>
      </c>
    </row>
    <row r="18" spans="4:11" ht="15">
      <c r="D18">
        <v>6</v>
      </c>
      <c r="E18">
        <v>8</v>
      </c>
      <c r="H18">
        <v>6</v>
      </c>
      <c r="J18" t="s">
        <v>679</v>
      </c>
      <c r="K18" t="s">
        <v>680</v>
      </c>
    </row>
    <row r="19" spans="4:11" ht="15">
      <c r="D19">
        <v>7</v>
      </c>
      <c r="E19">
        <v>9</v>
      </c>
      <c r="H19">
        <v>7</v>
      </c>
      <c r="J19" t="s">
        <v>681</v>
      </c>
      <c r="K19" t="s">
        <v>682</v>
      </c>
    </row>
    <row r="20" spans="4:11" ht="15">
      <c r="D20">
        <v>8</v>
      </c>
      <c r="H20">
        <v>8</v>
      </c>
      <c r="J20" t="s">
        <v>683</v>
      </c>
      <c r="K20" t="s">
        <v>684</v>
      </c>
    </row>
    <row r="21" spans="4:11" ht="15">
      <c r="D21">
        <v>9</v>
      </c>
      <c r="H21">
        <v>9</v>
      </c>
      <c r="J21" t="s">
        <v>685</v>
      </c>
      <c r="K21" t="s">
        <v>686</v>
      </c>
    </row>
    <row r="22" spans="4:11" ht="409.5">
      <c r="D22">
        <v>10</v>
      </c>
      <c r="J22" t="s">
        <v>687</v>
      </c>
      <c r="K22" s="13" t="s">
        <v>688</v>
      </c>
    </row>
    <row r="23" spans="4:11" ht="409.5">
      <c r="D23">
        <v>11</v>
      </c>
      <c r="J23" t="s">
        <v>689</v>
      </c>
      <c r="K23" s="13" t="s">
        <v>690</v>
      </c>
    </row>
    <row r="24" spans="10:11" ht="409.5">
      <c r="J24" t="s">
        <v>691</v>
      </c>
      <c r="K24" s="13" t="s">
        <v>1301</v>
      </c>
    </row>
    <row r="25" spans="10:11" ht="409.5">
      <c r="J25" t="s">
        <v>692</v>
      </c>
      <c r="K25" s="13" t="s">
        <v>1302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FC643-1BB4-4E61-82E8-0744FED4C4E4}">
  <dimension ref="A1:G1064"/>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704</v>
      </c>
      <c r="B1" s="13" t="s">
        <v>1232</v>
      </c>
      <c r="C1" s="13" t="s">
        <v>1236</v>
      </c>
      <c r="D1" s="13" t="s">
        <v>144</v>
      </c>
      <c r="E1" s="13" t="s">
        <v>1238</v>
      </c>
      <c r="F1" s="13" t="s">
        <v>1239</v>
      </c>
      <c r="G1" s="13" t="s">
        <v>1240</v>
      </c>
    </row>
    <row r="2" spans="1:7" ht="15">
      <c r="A2" s="89" t="s">
        <v>705</v>
      </c>
      <c r="B2" s="89" t="s">
        <v>1233</v>
      </c>
      <c r="C2" s="108"/>
      <c r="D2" s="89"/>
      <c r="E2" s="89"/>
      <c r="F2" s="89"/>
      <c r="G2" s="89"/>
    </row>
    <row r="3" spans="1:7" ht="15">
      <c r="A3" s="90" t="s">
        <v>706</v>
      </c>
      <c r="B3" s="89" t="s">
        <v>1234</v>
      </c>
      <c r="C3" s="108"/>
      <c r="D3" s="89"/>
      <c r="E3" s="89"/>
      <c r="F3" s="89"/>
      <c r="G3" s="89"/>
    </row>
    <row r="4" spans="1:7" ht="15">
      <c r="A4" s="90" t="s">
        <v>707</v>
      </c>
      <c r="B4" s="89" t="s">
        <v>1235</v>
      </c>
      <c r="C4" s="108"/>
      <c r="D4" s="89"/>
      <c r="E4" s="89"/>
      <c r="F4" s="89"/>
      <c r="G4" s="89"/>
    </row>
    <row r="5" spans="1:7" ht="15">
      <c r="A5" s="90" t="s">
        <v>708</v>
      </c>
      <c r="B5" s="89">
        <v>814</v>
      </c>
      <c r="C5" s="108">
        <v>0.08405617513424206</v>
      </c>
      <c r="D5" s="89"/>
      <c r="E5" s="89"/>
      <c r="F5" s="89"/>
      <c r="G5" s="89"/>
    </row>
    <row r="6" spans="1:7" ht="15">
      <c r="A6" s="90" t="s">
        <v>709</v>
      </c>
      <c r="B6" s="89">
        <v>101</v>
      </c>
      <c r="C6" s="108">
        <v>0.010429574555968608</v>
      </c>
      <c r="D6" s="89"/>
      <c r="E6" s="89"/>
      <c r="F6" s="89"/>
      <c r="G6" s="89"/>
    </row>
    <row r="7" spans="1:7" ht="15">
      <c r="A7" s="90" t="s">
        <v>710</v>
      </c>
      <c r="B7" s="89">
        <v>0</v>
      </c>
      <c r="C7" s="108">
        <v>0</v>
      </c>
      <c r="D7" s="89"/>
      <c r="E7" s="89"/>
      <c r="F7" s="89"/>
      <c r="G7" s="89"/>
    </row>
    <row r="8" spans="1:7" ht="15">
      <c r="A8" s="90" t="s">
        <v>711</v>
      </c>
      <c r="B8" s="89">
        <v>8769</v>
      </c>
      <c r="C8" s="108">
        <v>0.9055142503097894</v>
      </c>
      <c r="D8" s="89"/>
      <c r="E8" s="89"/>
      <c r="F8" s="89"/>
      <c r="G8" s="89"/>
    </row>
    <row r="9" spans="1:7" ht="15">
      <c r="A9" s="90" t="s">
        <v>712</v>
      </c>
      <c r="B9" s="89">
        <v>9684</v>
      </c>
      <c r="C9" s="108">
        <v>1</v>
      </c>
      <c r="D9" s="89"/>
      <c r="E9" s="89"/>
      <c r="F9" s="89"/>
      <c r="G9" s="89"/>
    </row>
    <row r="10" spans="1:7" ht="15">
      <c r="A10" s="94" t="s">
        <v>713</v>
      </c>
      <c r="B10" s="93">
        <v>514</v>
      </c>
      <c r="C10" s="109">
        <v>0.002893902339779943</v>
      </c>
      <c r="D10" s="93" t="s">
        <v>1237</v>
      </c>
      <c r="E10" s="93" t="b">
        <v>1</v>
      </c>
      <c r="F10" s="93" t="b">
        <v>0</v>
      </c>
      <c r="G10" s="93" t="b">
        <v>0</v>
      </c>
    </row>
    <row r="11" spans="1:7" ht="15">
      <c r="A11" s="94" t="s">
        <v>714</v>
      </c>
      <c r="B11" s="93">
        <v>396</v>
      </c>
      <c r="C11" s="109">
        <v>0.005061523969467789</v>
      </c>
      <c r="D11" s="93" t="s">
        <v>1237</v>
      </c>
      <c r="E11" s="93" t="b">
        <v>0</v>
      </c>
      <c r="F11" s="93" t="b">
        <v>0</v>
      </c>
      <c r="G11" s="93" t="b">
        <v>0</v>
      </c>
    </row>
    <row r="12" spans="1:7" ht="15">
      <c r="A12" s="94" t="s">
        <v>715</v>
      </c>
      <c r="B12" s="93">
        <v>134</v>
      </c>
      <c r="C12" s="109">
        <v>0.003262646307357577</v>
      </c>
      <c r="D12" s="93" t="s">
        <v>1237</v>
      </c>
      <c r="E12" s="93" t="b">
        <v>0</v>
      </c>
      <c r="F12" s="93" t="b">
        <v>0</v>
      </c>
      <c r="G12" s="93" t="b">
        <v>0</v>
      </c>
    </row>
    <row r="13" spans="1:7" ht="15">
      <c r="A13" s="94" t="s">
        <v>716</v>
      </c>
      <c r="B13" s="93">
        <v>105</v>
      </c>
      <c r="C13" s="109">
        <v>0.003386636993447834</v>
      </c>
      <c r="D13" s="93" t="s">
        <v>1237</v>
      </c>
      <c r="E13" s="93" t="b">
        <v>0</v>
      </c>
      <c r="F13" s="93" t="b">
        <v>0</v>
      </c>
      <c r="G13" s="93" t="b">
        <v>0</v>
      </c>
    </row>
    <row r="14" spans="1:7" ht="15">
      <c r="A14" s="94" t="s">
        <v>717</v>
      </c>
      <c r="B14" s="93">
        <v>105</v>
      </c>
      <c r="C14" s="109">
        <v>0.003386636993447834</v>
      </c>
      <c r="D14" s="93" t="s">
        <v>1237</v>
      </c>
      <c r="E14" s="93" t="b">
        <v>0</v>
      </c>
      <c r="F14" s="93" t="b">
        <v>0</v>
      </c>
      <c r="G14" s="93" t="b">
        <v>0</v>
      </c>
    </row>
    <row r="15" spans="1:7" ht="15">
      <c r="A15" s="94" t="s">
        <v>718</v>
      </c>
      <c r="B15" s="93">
        <v>92</v>
      </c>
      <c r="C15" s="109">
        <v>0.0021259225427795836</v>
      </c>
      <c r="D15" s="93" t="s">
        <v>1237</v>
      </c>
      <c r="E15" s="93" t="b">
        <v>0</v>
      </c>
      <c r="F15" s="93" t="b">
        <v>0</v>
      </c>
      <c r="G15" s="93" t="b">
        <v>0</v>
      </c>
    </row>
    <row r="16" spans="1:7" ht="15">
      <c r="A16" s="94" t="s">
        <v>719</v>
      </c>
      <c r="B16" s="93">
        <v>68</v>
      </c>
      <c r="C16" s="109">
        <v>0.0022886232115962983</v>
      </c>
      <c r="D16" s="93" t="s">
        <v>1237</v>
      </c>
      <c r="E16" s="93" t="b">
        <v>0</v>
      </c>
      <c r="F16" s="93" t="b">
        <v>0</v>
      </c>
      <c r="G16" s="93" t="b">
        <v>0</v>
      </c>
    </row>
    <row r="17" spans="1:7" ht="15">
      <c r="A17" s="94" t="s">
        <v>720</v>
      </c>
      <c r="B17" s="93">
        <v>66</v>
      </c>
      <c r="C17" s="109">
        <v>0.0016902075550171668</v>
      </c>
      <c r="D17" s="93" t="s">
        <v>1237</v>
      </c>
      <c r="E17" s="93" t="b">
        <v>0</v>
      </c>
      <c r="F17" s="93" t="b">
        <v>0</v>
      </c>
      <c r="G17" s="93" t="b">
        <v>0</v>
      </c>
    </row>
    <row r="18" spans="1:7" ht="15">
      <c r="A18" s="94" t="s">
        <v>721</v>
      </c>
      <c r="B18" s="93">
        <v>66</v>
      </c>
      <c r="C18" s="109">
        <v>0.002128743253024353</v>
      </c>
      <c r="D18" s="93" t="s">
        <v>1237</v>
      </c>
      <c r="E18" s="93" t="b">
        <v>0</v>
      </c>
      <c r="F18" s="93" t="b">
        <v>1</v>
      </c>
      <c r="G18" s="93" t="b">
        <v>0</v>
      </c>
    </row>
    <row r="19" spans="1:7" ht="15">
      <c r="A19" s="94" t="s">
        <v>722</v>
      </c>
      <c r="B19" s="93">
        <v>59</v>
      </c>
      <c r="C19" s="109">
        <v>0.002156006748515915</v>
      </c>
      <c r="D19" s="93" t="s">
        <v>1237</v>
      </c>
      <c r="E19" s="93" t="b">
        <v>0</v>
      </c>
      <c r="F19" s="93" t="b">
        <v>0</v>
      </c>
      <c r="G19" s="93" t="b">
        <v>0</v>
      </c>
    </row>
    <row r="20" spans="1:7" ht="15">
      <c r="A20" s="94" t="s">
        <v>723</v>
      </c>
      <c r="B20" s="93">
        <v>59</v>
      </c>
      <c r="C20" s="109">
        <v>0.0018217361385673761</v>
      </c>
      <c r="D20" s="93" t="s">
        <v>1237</v>
      </c>
      <c r="E20" s="93" t="b">
        <v>0</v>
      </c>
      <c r="F20" s="93" t="b">
        <v>0</v>
      </c>
      <c r="G20" s="93" t="b">
        <v>0</v>
      </c>
    </row>
    <row r="21" spans="1:7" ht="15">
      <c r="A21" s="94" t="s">
        <v>724</v>
      </c>
      <c r="B21" s="93">
        <v>58</v>
      </c>
      <c r="C21" s="109">
        <v>0.0018707137678092799</v>
      </c>
      <c r="D21" s="93" t="s">
        <v>1237</v>
      </c>
      <c r="E21" s="93" t="b">
        <v>1</v>
      </c>
      <c r="F21" s="93" t="b">
        <v>0</v>
      </c>
      <c r="G21" s="93" t="b">
        <v>0</v>
      </c>
    </row>
    <row r="22" spans="1:7" ht="15">
      <c r="A22" s="94" t="s">
        <v>725</v>
      </c>
      <c r="B22" s="93">
        <v>58</v>
      </c>
      <c r="C22" s="109">
        <v>0.0017908592548628445</v>
      </c>
      <c r="D22" s="93" t="s">
        <v>1237</v>
      </c>
      <c r="E22" s="93" t="b">
        <v>0</v>
      </c>
      <c r="F22" s="93" t="b">
        <v>0</v>
      </c>
      <c r="G22" s="93" t="b">
        <v>0</v>
      </c>
    </row>
    <row r="23" spans="1:7" ht="15">
      <c r="A23" s="94" t="s">
        <v>726</v>
      </c>
      <c r="B23" s="93">
        <v>58</v>
      </c>
      <c r="C23" s="109">
        <v>0.0016354159863178623</v>
      </c>
      <c r="D23" s="93" t="s">
        <v>1237</v>
      </c>
      <c r="E23" s="93" t="b">
        <v>0</v>
      </c>
      <c r="F23" s="93" t="b">
        <v>0</v>
      </c>
      <c r="G23" s="93" t="b">
        <v>0</v>
      </c>
    </row>
    <row r="24" spans="1:7" ht="15">
      <c r="A24" s="94" t="s">
        <v>727</v>
      </c>
      <c r="B24" s="93">
        <v>57</v>
      </c>
      <c r="C24" s="109">
        <v>0.0016072191589675544</v>
      </c>
      <c r="D24" s="93" t="s">
        <v>1237</v>
      </c>
      <c r="E24" s="93" t="b">
        <v>0</v>
      </c>
      <c r="F24" s="93" t="b">
        <v>0</v>
      </c>
      <c r="G24" s="93" t="b">
        <v>0</v>
      </c>
    </row>
    <row r="25" spans="1:7" ht="15">
      <c r="A25" s="94" t="s">
        <v>728</v>
      </c>
      <c r="B25" s="93">
        <v>56</v>
      </c>
      <c r="C25" s="109">
        <v>0.0019647867880980283</v>
      </c>
      <c r="D25" s="93" t="s">
        <v>1237</v>
      </c>
      <c r="E25" s="93" t="b">
        <v>0</v>
      </c>
      <c r="F25" s="93" t="b">
        <v>0</v>
      </c>
      <c r="G25" s="93" t="b">
        <v>0</v>
      </c>
    </row>
    <row r="26" spans="1:7" ht="15">
      <c r="A26" s="94" t="s">
        <v>729</v>
      </c>
      <c r="B26" s="93">
        <v>56</v>
      </c>
      <c r="C26" s="109">
        <v>0.0021295875829721984</v>
      </c>
      <c r="D26" s="93" t="s">
        <v>1237</v>
      </c>
      <c r="E26" s="93" t="b">
        <v>0</v>
      </c>
      <c r="F26" s="93" t="b">
        <v>0</v>
      </c>
      <c r="G26" s="93" t="b">
        <v>0</v>
      </c>
    </row>
    <row r="27" spans="1:7" ht="15">
      <c r="A27" s="94" t="s">
        <v>730</v>
      </c>
      <c r="B27" s="93">
        <v>56</v>
      </c>
      <c r="C27" s="109">
        <v>0.0018062063965055117</v>
      </c>
      <c r="D27" s="93" t="s">
        <v>1237</v>
      </c>
      <c r="E27" s="93" t="b">
        <v>0</v>
      </c>
      <c r="F27" s="93" t="b">
        <v>0</v>
      </c>
      <c r="G27" s="93" t="b">
        <v>0</v>
      </c>
    </row>
    <row r="28" spans="1:7" ht="15">
      <c r="A28" s="94" t="s">
        <v>731</v>
      </c>
      <c r="B28" s="93">
        <v>55</v>
      </c>
      <c r="C28" s="109">
        <v>0.0016982286037492487</v>
      </c>
      <c r="D28" s="93" t="s">
        <v>1237</v>
      </c>
      <c r="E28" s="93" t="b">
        <v>0</v>
      </c>
      <c r="F28" s="93" t="b">
        <v>0</v>
      </c>
      <c r="G28" s="93" t="b">
        <v>0</v>
      </c>
    </row>
    <row r="29" spans="1:7" ht="15">
      <c r="A29" s="94" t="s">
        <v>732</v>
      </c>
      <c r="B29" s="93">
        <v>55</v>
      </c>
      <c r="C29" s="109">
        <v>0.002009836799463988</v>
      </c>
      <c r="D29" s="93" t="s">
        <v>1237</v>
      </c>
      <c r="E29" s="93" t="b">
        <v>0</v>
      </c>
      <c r="F29" s="93" t="b">
        <v>0</v>
      </c>
      <c r="G29" s="93" t="b">
        <v>0</v>
      </c>
    </row>
    <row r="30" spans="1:7" ht="15">
      <c r="A30" s="94" t="s">
        <v>733</v>
      </c>
      <c r="B30" s="93">
        <v>54</v>
      </c>
      <c r="C30" s="109">
        <v>0.0017416990252017432</v>
      </c>
      <c r="D30" s="93" t="s">
        <v>1237</v>
      </c>
      <c r="E30" s="93" t="b">
        <v>0</v>
      </c>
      <c r="F30" s="93" t="b">
        <v>0</v>
      </c>
      <c r="G30" s="93" t="b">
        <v>0</v>
      </c>
    </row>
    <row r="31" spans="1:7" ht="15">
      <c r="A31" s="94" t="s">
        <v>734</v>
      </c>
      <c r="B31" s="93">
        <v>54</v>
      </c>
      <c r="C31" s="109">
        <v>0.0017416990252017432</v>
      </c>
      <c r="D31" s="93" t="s">
        <v>1237</v>
      </c>
      <c r="E31" s="93" t="b">
        <v>0</v>
      </c>
      <c r="F31" s="93" t="b">
        <v>0</v>
      </c>
      <c r="G31" s="93" t="b">
        <v>0</v>
      </c>
    </row>
    <row r="32" spans="1:7" ht="15">
      <c r="A32" s="94" t="s">
        <v>735</v>
      </c>
      <c r="B32" s="93">
        <v>54</v>
      </c>
      <c r="C32" s="109">
        <v>0.0017416990252017432</v>
      </c>
      <c r="D32" s="93" t="s">
        <v>1237</v>
      </c>
      <c r="E32" s="93" t="b">
        <v>0</v>
      </c>
      <c r="F32" s="93" t="b">
        <v>0</v>
      </c>
      <c r="G32" s="93" t="b">
        <v>0</v>
      </c>
    </row>
    <row r="33" spans="1:7" ht="15">
      <c r="A33" s="94" t="s">
        <v>736</v>
      </c>
      <c r="B33" s="93">
        <v>54</v>
      </c>
      <c r="C33" s="109">
        <v>0.0017416990252017432</v>
      </c>
      <c r="D33" s="93" t="s">
        <v>1237</v>
      </c>
      <c r="E33" s="93" t="b">
        <v>0</v>
      </c>
      <c r="F33" s="93" t="b">
        <v>0</v>
      </c>
      <c r="G33" s="93" t="b">
        <v>0</v>
      </c>
    </row>
    <row r="34" spans="1:7" ht="15">
      <c r="A34" s="94" t="s">
        <v>737</v>
      </c>
      <c r="B34" s="93">
        <v>54</v>
      </c>
      <c r="C34" s="109">
        <v>0.0017416990252017432</v>
      </c>
      <c r="D34" s="93" t="s">
        <v>1237</v>
      </c>
      <c r="E34" s="93" t="b">
        <v>0</v>
      </c>
      <c r="F34" s="93" t="b">
        <v>0</v>
      </c>
      <c r="G34" s="93" t="b">
        <v>0</v>
      </c>
    </row>
    <row r="35" spans="1:7" ht="15">
      <c r="A35" s="94" t="s">
        <v>738</v>
      </c>
      <c r="B35" s="93">
        <v>54</v>
      </c>
      <c r="C35" s="109">
        <v>0.0017416990252017432</v>
      </c>
      <c r="D35" s="93" t="s">
        <v>1237</v>
      </c>
      <c r="E35" s="93" t="b">
        <v>0</v>
      </c>
      <c r="F35" s="93" t="b">
        <v>0</v>
      </c>
      <c r="G35" s="93" t="b">
        <v>0</v>
      </c>
    </row>
    <row r="36" spans="1:7" ht="15">
      <c r="A36" s="94" t="s">
        <v>739</v>
      </c>
      <c r="B36" s="93">
        <v>53</v>
      </c>
      <c r="C36" s="109">
        <v>0.001936751824938025</v>
      </c>
      <c r="D36" s="93" t="s">
        <v>1237</v>
      </c>
      <c r="E36" s="93" t="b">
        <v>0</v>
      </c>
      <c r="F36" s="93" t="b">
        <v>0</v>
      </c>
      <c r="G36" s="93" t="b">
        <v>0</v>
      </c>
    </row>
    <row r="37" spans="1:7" ht="15">
      <c r="A37" s="94" t="s">
        <v>740</v>
      </c>
      <c r="B37" s="93">
        <v>51</v>
      </c>
      <c r="C37" s="109">
        <v>0.0018636668504120619</v>
      </c>
      <c r="D37" s="93" t="s">
        <v>1237</v>
      </c>
      <c r="E37" s="93" t="b">
        <v>0</v>
      </c>
      <c r="F37" s="93" t="b">
        <v>0</v>
      </c>
      <c r="G37" s="93" t="b">
        <v>0</v>
      </c>
    </row>
    <row r="38" spans="1:7" ht="15">
      <c r="A38" s="94" t="s">
        <v>741</v>
      </c>
      <c r="B38" s="93">
        <v>51</v>
      </c>
      <c r="C38" s="109">
        <v>0.0018636668504120619</v>
      </c>
      <c r="D38" s="93" t="s">
        <v>1237</v>
      </c>
      <c r="E38" s="93" t="b">
        <v>0</v>
      </c>
      <c r="F38" s="93" t="b">
        <v>0</v>
      </c>
      <c r="G38" s="93" t="b">
        <v>0</v>
      </c>
    </row>
    <row r="39" spans="1:7" ht="15">
      <c r="A39" s="94" t="s">
        <v>742</v>
      </c>
      <c r="B39" s="93">
        <v>51</v>
      </c>
      <c r="C39" s="109">
        <v>0.0018636668504120619</v>
      </c>
      <c r="D39" s="93" t="s">
        <v>1237</v>
      </c>
      <c r="E39" s="93" t="b">
        <v>0</v>
      </c>
      <c r="F39" s="93" t="b">
        <v>0</v>
      </c>
      <c r="G39" s="93" t="b">
        <v>0</v>
      </c>
    </row>
    <row r="40" spans="1:7" ht="15">
      <c r="A40" s="94" t="s">
        <v>743</v>
      </c>
      <c r="B40" s="93">
        <v>51</v>
      </c>
      <c r="C40" s="109">
        <v>0.0018636668504120619</v>
      </c>
      <c r="D40" s="93" t="s">
        <v>1237</v>
      </c>
      <c r="E40" s="93" t="b">
        <v>0</v>
      </c>
      <c r="F40" s="93" t="b">
        <v>0</v>
      </c>
      <c r="G40" s="93" t="b">
        <v>0</v>
      </c>
    </row>
    <row r="41" spans="1:7" ht="15">
      <c r="A41" s="94" t="s">
        <v>744</v>
      </c>
      <c r="B41" s="93">
        <v>51</v>
      </c>
      <c r="C41" s="109">
        <v>0.0019394458344925377</v>
      </c>
      <c r="D41" s="93" t="s">
        <v>1237</v>
      </c>
      <c r="E41" s="93" t="b">
        <v>0</v>
      </c>
      <c r="F41" s="93" t="b">
        <v>0</v>
      </c>
      <c r="G41" s="93" t="b">
        <v>0</v>
      </c>
    </row>
    <row r="42" spans="1:7" ht="15">
      <c r="A42" s="94" t="s">
        <v>745</v>
      </c>
      <c r="B42" s="93">
        <v>51</v>
      </c>
      <c r="C42" s="109">
        <v>0.0019394458344925377</v>
      </c>
      <c r="D42" s="93" t="s">
        <v>1237</v>
      </c>
      <c r="E42" s="93" t="b">
        <v>0</v>
      </c>
      <c r="F42" s="93" t="b">
        <v>0</v>
      </c>
      <c r="G42" s="93" t="b">
        <v>0</v>
      </c>
    </row>
    <row r="43" spans="1:7" ht="15">
      <c r="A43" s="94" t="s">
        <v>746</v>
      </c>
      <c r="B43" s="93">
        <v>50</v>
      </c>
      <c r="C43" s="109">
        <v>0.0019014174847966057</v>
      </c>
      <c r="D43" s="93" t="s">
        <v>1237</v>
      </c>
      <c r="E43" s="93" t="b">
        <v>0</v>
      </c>
      <c r="F43" s="93" t="b">
        <v>0</v>
      </c>
      <c r="G43" s="93" t="b">
        <v>0</v>
      </c>
    </row>
    <row r="44" spans="1:7" ht="15">
      <c r="A44" s="94" t="s">
        <v>747</v>
      </c>
      <c r="B44" s="93">
        <v>50</v>
      </c>
      <c r="C44" s="109">
        <v>0.0019014174847966057</v>
      </c>
      <c r="D44" s="93" t="s">
        <v>1237</v>
      </c>
      <c r="E44" s="93" t="b">
        <v>0</v>
      </c>
      <c r="F44" s="93" t="b">
        <v>0</v>
      </c>
      <c r="G44" s="93" t="b">
        <v>0</v>
      </c>
    </row>
    <row r="45" spans="1:7" ht="15">
      <c r="A45" s="94" t="s">
        <v>748</v>
      </c>
      <c r="B45" s="93">
        <v>50</v>
      </c>
      <c r="C45" s="109">
        <v>0.0019014174847966057</v>
      </c>
      <c r="D45" s="93" t="s">
        <v>1237</v>
      </c>
      <c r="E45" s="93" t="b">
        <v>1</v>
      </c>
      <c r="F45" s="93" t="b">
        <v>0</v>
      </c>
      <c r="G45" s="93" t="b">
        <v>0</v>
      </c>
    </row>
    <row r="46" spans="1:7" ht="15">
      <c r="A46" s="94" t="s">
        <v>749</v>
      </c>
      <c r="B46" s="93">
        <v>50</v>
      </c>
      <c r="C46" s="109">
        <v>0.0019014174847966057</v>
      </c>
      <c r="D46" s="93" t="s">
        <v>1237</v>
      </c>
      <c r="E46" s="93" t="b">
        <v>0</v>
      </c>
      <c r="F46" s="93" t="b">
        <v>0</v>
      </c>
      <c r="G46" s="93" t="b">
        <v>0</v>
      </c>
    </row>
    <row r="47" spans="1:7" ht="15">
      <c r="A47" s="94" t="s">
        <v>750</v>
      </c>
      <c r="B47" s="93">
        <v>50</v>
      </c>
      <c r="C47" s="109">
        <v>0.0019014174847966057</v>
      </c>
      <c r="D47" s="93" t="s">
        <v>1237</v>
      </c>
      <c r="E47" s="93" t="b">
        <v>0</v>
      </c>
      <c r="F47" s="93" t="b">
        <v>0</v>
      </c>
      <c r="G47" s="93" t="b">
        <v>0</v>
      </c>
    </row>
    <row r="48" spans="1:7" ht="15">
      <c r="A48" s="94" t="s">
        <v>751</v>
      </c>
      <c r="B48" s="93">
        <v>48</v>
      </c>
      <c r="C48" s="109">
        <v>0.0034327141455936525</v>
      </c>
      <c r="D48" s="93" t="s">
        <v>1237</v>
      </c>
      <c r="E48" s="93" t="b">
        <v>0</v>
      </c>
      <c r="F48" s="93" t="b">
        <v>0</v>
      </c>
      <c r="G48" s="93" t="b">
        <v>0</v>
      </c>
    </row>
    <row r="49" spans="1:7" ht="15">
      <c r="A49" s="94" t="s">
        <v>752</v>
      </c>
      <c r="B49" s="93">
        <v>28</v>
      </c>
      <c r="C49" s="109">
        <v>0.0029898663973632685</v>
      </c>
      <c r="D49" s="93" t="s">
        <v>1237</v>
      </c>
      <c r="E49" s="93" t="b">
        <v>0</v>
      </c>
      <c r="F49" s="93" t="b">
        <v>0</v>
      </c>
      <c r="G49" s="93" t="b">
        <v>0</v>
      </c>
    </row>
    <row r="50" spans="1:7" ht="15">
      <c r="A50" s="94" t="s">
        <v>753</v>
      </c>
      <c r="B50" s="93">
        <v>27</v>
      </c>
      <c r="C50" s="109">
        <v>0.003465902643339772</v>
      </c>
      <c r="D50" s="93" t="s">
        <v>1237</v>
      </c>
      <c r="E50" s="93" t="b">
        <v>0</v>
      </c>
      <c r="F50" s="93" t="b">
        <v>0</v>
      </c>
      <c r="G50" s="93" t="b">
        <v>0</v>
      </c>
    </row>
    <row r="51" spans="1:7" ht="15">
      <c r="A51" s="94" t="s">
        <v>754</v>
      </c>
      <c r="B51" s="93">
        <v>25</v>
      </c>
      <c r="C51" s="109">
        <v>0.0029743830813657567</v>
      </c>
      <c r="D51" s="93" t="s">
        <v>1237</v>
      </c>
      <c r="E51" s="93" t="b">
        <v>0</v>
      </c>
      <c r="F51" s="93" t="b">
        <v>0</v>
      </c>
      <c r="G51" s="93" t="b">
        <v>0</v>
      </c>
    </row>
    <row r="52" spans="1:7" ht="15">
      <c r="A52" s="94" t="s">
        <v>755</v>
      </c>
      <c r="B52" s="93">
        <v>23</v>
      </c>
      <c r="C52" s="109">
        <v>0.00403727132409036</v>
      </c>
      <c r="D52" s="93" t="s">
        <v>1237</v>
      </c>
      <c r="E52" s="93" t="b">
        <v>0</v>
      </c>
      <c r="F52" s="93" t="b">
        <v>0</v>
      </c>
      <c r="G52" s="93" t="b">
        <v>0</v>
      </c>
    </row>
    <row r="53" spans="1:7" ht="15">
      <c r="A53" s="94" t="s">
        <v>756</v>
      </c>
      <c r="B53" s="93">
        <v>23</v>
      </c>
      <c r="C53" s="109">
        <v>0.002952435585067213</v>
      </c>
      <c r="D53" s="93" t="s">
        <v>1237</v>
      </c>
      <c r="E53" s="93" t="b">
        <v>0</v>
      </c>
      <c r="F53" s="93" t="b">
        <v>0</v>
      </c>
      <c r="G53" s="93" t="b">
        <v>0</v>
      </c>
    </row>
    <row r="54" spans="1:7" ht="15">
      <c r="A54" s="94" t="s">
        <v>757</v>
      </c>
      <c r="B54" s="93">
        <v>23</v>
      </c>
      <c r="C54" s="109">
        <v>0.002455961683548399</v>
      </c>
      <c r="D54" s="93" t="s">
        <v>1237</v>
      </c>
      <c r="E54" s="93" t="b">
        <v>0</v>
      </c>
      <c r="F54" s="93" t="b">
        <v>0</v>
      </c>
      <c r="G54" s="93" t="b">
        <v>0</v>
      </c>
    </row>
    <row r="55" spans="1:7" ht="15">
      <c r="A55" s="94" t="s">
        <v>758</v>
      </c>
      <c r="B55" s="93">
        <v>21</v>
      </c>
      <c r="C55" s="109">
        <v>0.002242399798022451</v>
      </c>
      <c r="D55" s="93" t="s">
        <v>1237</v>
      </c>
      <c r="E55" s="93" t="b">
        <v>0</v>
      </c>
      <c r="F55" s="93" t="b">
        <v>0</v>
      </c>
      <c r="G55" s="93" t="b">
        <v>0</v>
      </c>
    </row>
    <row r="56" spans="1:7" ht="15">
      <c r="A56" s="94" t="s">
        <v>759</v>
      </c>
      <c r="B56" s="93">
        <v>19</v>
      </c>
      <c r="C56" s="109">
        <v>0.0023469599317005587</v>
      </c>
      <c r="D56" s="93" t="s">
        <v>1237</v>
      </c>
      <c r="E56" s="93" t="b">
        <v>0</v>
      </c>
      <c r="F56" s="93" t="b">
        <v>0</v>
      </c>
      <c r="G56" s="93" t="b">
        <v>0</v>
      </c>
    </row>
    <row r="57" spans="1:7" ht="15">
      <c r="A57" s="94" t="s">
        <v>760</v>
      </c>
      <c r="B57" s="93">
        <v>17</v>
      </c>
      <c r="C57" s="109">
        <v>0.002182234997658375</v>
      </c>
      <c r="D57" s="93" t="s">
        <v>1237</v>
      </c>
      <c r="E57" s="93" t="b">
        <v>0</v>
      </c>
      <c r="F57" s="93" t="b">
        <v>0</v>
      </c>
      <c r="G57" s="93" t="b">
        <v>0</v>
      </c>
    </row>
    <row r="58" spans="1:7" ht="15">
      <c r="A58" s="94" t="s">
        <v>761</v>
      </c>
      <c r="B58" s="93">
        <v>16</v>
      </c>
      <c r="C58" s="109">
        <v>0.0021366967704155794</v>
      </c>
      <c r="D58" s="93" t="s">
        <v>1237</v>
      </c>
      <c r="E58" s="93" t="b">
        <v>0</v>
      </c>
      <c r="F58" s="93" t="b">
        <v>0</v>
      </c>
      <c r="G58" s="93" t="b">
        <v>0</v>
      </c>
    </row>
    <row r="59" spans="1:7" ht="15">
      <c r="A59" s="94" t="s">
        <v>762</v>
      </c>
      <c r="B59" s="93">
        <v>15</v>
      </c>
      <c r="C59" s="109">
        <v>0.0021766504310516133</v>
      </c>
      <c r="D59" s="93" t="s">
        <v>1237</v>
      </c>
      <c r="E59" s="93" t="b">
        <v>0</v>
      </c>
      <c r="F59" s="93" t="b">
        <v>0</v>
      </c>
      <c r="G59" s="93" t="b">
        <v>0</v>
      </c>
    </row>
    <row r="60" spans="1:7" ht="15">
      <c r="A60" s="94" t="s">
        <v>763</v>
      </c>
      <c r="B60" s="93">
        <v>15</v>
      </c>
      <c r="C60" s="109">
        <v>0.0020031532222646057</v>
      </c>
      <c r="D60" s="93" t="s">
        <v>1237</v>
      </c>
      <c r="E60" s="93" t="b">
        <v>0</v>
      </c>
      <c r="F60" s="93" t="b">
        <v>0</v>
      </c>
      <c r="G60" s="93" t="b">
        <v>0</v>
      </c>
    </row>
    <row r="61" spans="1:7" ht="15">
      <c r="A61" s="94" t="s">
        <v>764</v>
      </c>
      <c r="B61" s="93">
        <v>14</v>
      </c>
      <c r="C61" s="109">
        <v>0.002759671006892541</v>
      </c>
      <c r="D61" s="93" t="s">
        <v>1237</v>
      </c>
      <c r="E61" s="93" t="b">
        <v>0</v>
      </c>
      <c r="F61" s="93" t="b">
        <v>0</v>
      </c>
      <c r="G61" s="93" t="b">
        <v>0</v>
      </c>
    </row>
    <row r="62" spans="1:7" ht="15">
      <c r="A62" s="94" t="s">
        <v>765</v>
      </c>
      <c r="B62" s="93">
        <v>13</v>
      </c>
      <c r="C62" s="109">
        <v>0.0018864303735780645</v>
      </c>
      <c r="D62" s="93" t="s">
        <v>1237</v>
      </c>
      <c r="E62" s="93" t="b">
        <v>0</v>
      </c>
      <c r="F62" s="93" t="b">
        <v>0</v>
      </c>
      <c r="G62" s="93" t="b">
        <v>0</v>
      </c>
    </row>
    <row r="63" spans="1:7" ht="15">
      <c r="A63" s="94" t="s">
        <v>766</v>
      </c>
      <c r="B63" s="93">
        <v>13</v>
      </c>
      <c r="C63" s="109">
        <v>0.0019713044737097504</v>
      </c>
      <c r="D63" s="93" t="s">
        <v>1237</v>
      </c>
      <c r="E63" s="93" t="b">
        <v>1</v>
      </c>
      <c r="F63" s="93" t="b">
        <v>0</v>
      </c>
      <c r="G63" s="93" t="b">
        <v>0</v>
      </c>
    </row>
    <row r="64" spans="1:7" ht="15">
      <c r="A64" s="94" t="s">
        <v>767</v>
      </c>
      <c r="B64" s="93">
        <v>13</v>
      </c>
      <c r="C64" s="109">
        <v>0.0020642735315979546</v>
      </c>
      <c r="D64" s="93" t="s">
        <v>1237</v>
      </c>
      <c r="E64" s="93" t="b">
        <v>0</v>
      </c>
      <c r="F64" s="93" t="b">
        <v>0</v>
      </c>
      <c r="G64" s="93" t="b">
        <v>0</v>
      </c>
    </row>
    <row r="65" spans="1:7" ht="15">
      <c r="A65" s="94" t="s">
        <v>768</v>
      </c>
      <c r="B65" s="93">
        <v>13</v>
      </c>
      <c r="C65" s="109">
        <v>0.0018864303735780645</v>
      </c>
      <c r="D65" s="93" t="s">
        <v>1237</v>
      </c>
      <c r="E65" s="93" t="b">
        <v>0</v>
      </c>
      <c r="F65" s="93" t="b">
        <v>0</v>
      </c>
      <c r="G65" s="93" t="b">
        <v>0</v>
      </c>
    </row>
    <row r="66" spans="1:7" ht="15">
      <c r="A66" s="94" t="s">
        <v>769</v>
      </c>
      <c r="B66" s="93">
        <v>13</v>
      </c>
      <c r="C66" s="109">
        <v>0.0021670460570452203</v>
      </c>
      <c r="D66" s="93" t="s">
        <v>1237</v>
      </c>
      <c r="E66" s="93" t="b">
        <v>0</v>
      </c>
      <c r="F66" s="93" t="b">
        <v>0</v>
      </c>
      <c r="G66" s="93" t="b">
        <v>0</v>
      </c>
    </row>
    <row r="67" spans="1:7" ht="15">
      <c r="A67" s="94" t="s">
        <v>770</v>
      </c>
      <c r="B67" s="93">
        <v>12</v>
      </c>
      <c r="C67" s="109">
        <v>0.0022266345245925715</v>
      </c>
      <c r="D67" s="93" t="s">
        <v>1237</v>
      </c>
      <c r="E67" s="93" t="b">
        <v>0</v>
      </c>
      <c r="F67" s="93" t="b">
        <v>0</v>
      </c>
      <c r="G67" s="93" t="b">
        <v>0</v>
      </c>
    </row>
    <row r="68" spans="1:7" ht="15">
      <c r="A68" s="94" t="s">
        <v>771</v>
      </c>
      <c r="B68" s="93">
        <v>12</v>
      </c>
      <c r="C68" s="109">
        <v>0.0017413203448412905</v>
      </c>
      <c r="D68" s="93" t="s">
        <v>1237</v>
      </c>
      <c r="E68" s="93" t="b">
        <v>0</v>
      </c>
      <c r="F68" s="93" t="b">
        <v>0</v>
      </c>
      <c r="G68" s="93" t="b">
        <v>0</v>
      </c>
    </row>
    <row r="69" spans="1:7" ht="15">
      <c r="A69" s="94" t="s">
        <v>772</v>
      </c>
      <c r="B69" s="93">
        <v>12</v>
      </c>
      <c r="C69" s="109">
        <v>0.0018196656680397698</v>
      </c>
      <c r="D69" s="93" t="s">
        <v>1237</v>
      </c>
      <c r="E69" s="93" t="b">
        <v>0</v>
      </c>
      <c r="F69" s="93" t="b">
        <v>0</v>
      </c>
      <c r="G69" s="93" t="b">
        <v>0</v>
      </c>
    </row>
    <row r="70" spans="1:7" ht="15">
      <c r="A70" s="94" t="s">
        <v>773</v>
      </c>
      <c r="B70" s="93">
        <v>12</v>
      </c>
      <c r="C70" s="109">
        <v>0.0018196656680397698</v>
      </c>
      <c r="D70" s="93" t="s">
        <v>1237</v>
      </c>
      <c r="E70" s="93" t="b">
        <v>0</v>
      </c>
      <c r="F70" s="93" t="b">
        <v>0</v>
      </c>
      <c r="G70" s="93" t="b">
        <v>0</v>
      </c>
    </row>
    <row r="71" spans="1:7" ht="15">
      <c r="A71" s="94" t="s">
        <v>774</v>
      </c>
      <c r="B71" s="93">
        <v>12</v>
      </c>
      <c r="C71" s="109">
        <v>0.0018196656680397698</v>
      </c>
      <c r="D71" s="93" t="s">
        <v>1237</v>
      </c>
      <c r="E71" s="93" t="b">
        <v>0</v>
      </c>
      <c r="F71" s="93" t="b">
        <v>0</v>
      </c>
      <c r="G71" s="93" t="b">
        <v>0</v>
      </c>
    </row>
    <row r="72" spans="1:7" ht="15">
      <c r="A72" s="94" t="s">
        <v>775</v>
      </c>
      <c r="B72" s="93">
        <v>11</v>
      </c>
      <c r="C72" s="109">
        <v>0.0016680268623697888</v>
      </c>
      <c r="D72" s="93" t="s">
        <v>1237</v>
      </c>
      <c r="E72" s="93" t="b">
        <v>0</v>
      </c>
      <c r="F72" s="93" t="b">
        <v>0</v>
      </c>
      <c r="G72" s="93" t="b">
        <v>0</v>
      </c>
    </row>
    <row r="73" spans="1:7" ht="15">
      <c r="A73" s="94" t="s">
        <v>776</v>
      </c>
      <c r="B73" s="93">
        <v>11</v>
      </c>
      <c r="C73" s="109">
        <v>0.0016680268623697888</v>
      </c>
      <c r="D73" s="93" t="s">
        <v>1237</v>
      </c>
      <c r="E73" s="93" t="b">
        <v>0</v>
      </c>
      <c r="F73" s="93" t="b">
        <v>0</v>
      </c>
      <c r="G73" s="93" t="b">
        <v>0</v>
      </c>
    </row>
    <row r="74" spans="1:7" ht="15">
      <c r="A74" s="94" t="s">
        <v>777</v>
      </c>
      <c r="B74" s="93">
        <v>11</v>
      </c>
      <c r="C74" s="109">
        <v>0.0018336543559613404</v>
      </c>
      <c r="D74" s="93" t="s">
        <v>1237</v>
      </c>
      <c r="E74" s="93" t="b">
        <v>0</v>
      </c>
      <c r="F74" s="93" t="b">
        <v>0</v>
      </c>
      <c r="G74" s="93" t="b">
        <v>0</v>
      </c>
    </row>
    <row r="75" spans="1:7" ht="15">
      <c r="A75" s="94" t="s">
        <v>778</v>
      </c>
      <c r="B75" s="93">
        <v>11</v>
      </c>
      <c r="C75" s="109">
        <v>0.0020410816475431907</v>
      </c>
      <c r="D75" s="93" t="s">
        <v>1237</v>
      </c>
      <c r="E75" s="93" t="b">
        <v>0</v>
      </c>
      <c r="F75" s="93" t="b">
        <v>0</v>
      </c>
      <c r="G75" s="93" t="b">
        <v>0</v>
      </c>
    </row>
    <row r="76" spans="1:7" ht="15">
      <c r="A76" s="94" t="s">
        <v>779</v>
      </c>
      <c r="B76" s="93">
        <v>11</v>
      </c>
      <c r="C76" s="109">
        <v>0.0016680268623697888</v>
      </c>
      <c r="D76" s="93" t="s">
        <v>1237</v>
      </c>
      <c r="E76" s="93" t="b">
        <v>0</v>
      </c>
      <c r="F76" s="93" t="b">
        <v>0</v>
      </c>
      <c r="G76" s="93" t="b">
        <v>0</v>
      </c>
    </row>
    <row r="77" spans="1:7" ht="15">
      <c r="A77" s="94" t="s">
        <v>780</v>
      </c>
      <c r="B77" s="93">
        <v>11</v>
      </c>
      <c r="C77" s="109">
        <v>0.001930868894130172</v>
      </c>
      <c r="D77" s="93" t="s">
        <v>1237</v>
      </c>
      <c r="E77" s="93" t="b">
        <v>0</v>
      </c>
      <c r="F77" s="93" t="b">
        <v>0</v>
      </c>
      <c r="G77" s="93" t="b">
        <v>0</v>
      </c>
    </row>
    <row r="78" spans="1:7" ht="15">
      <c r="A78" s="94" t="s">
        <v>781</v>
      </c>
      <c r="B78" s="93">
        <v>10</v>
      </c>
      <c r="C78" s="109">
        <v>0.002795521936268301</v>
      </c>
      <c r="D78" s="93" t="s">
        <v>1237</v>
      </c>
      <c r="E78" s="93" t="b">
        <v>0</v>
      </c>
      <c r="F78" s="93" t="b">
        <v>0</v>
      </c>
      <c r="G78" s="93" t="b">
        <v>0</v>
      </c>
    </row>
    <row r="79" spans="1:7" ht="15">
      <c r="A79" s="94" t="s">
        <v>782</v>
      </c>
      <c r="B79" s="93">
        <v>10</v>
      </c>
      <c r="C79" s="109">
        <v>0.0015879027166138115</v>
      </c>
      <c r="D79" s="93" t="s">
        <v>1237</v>
      </c>
      <c r="E79" s="93" t="b">
        <v>0</v>
      </c>
      <c r="F79" s="93" t="b">
        <v>0</v>
      </c>
      <c r="G79" s="93" t="b">
        <v>0</v>
      </c>
    </row>
    <row r="80" spans="1:7" ht="15">
      <c r="A80" s="94" t="s">
        <v>783</v>
      </c>
      <c r="B80" s="93">
        <v>10</v>
      </c>
      <c r="C80" s="109">
        <v>0.0017553353583001563</v>
      </c>
      <c r="D80" s="93" t="s">
        <v>1237</v>
      </c>
      <c r="E80" s="93" t="b">
        <v>0</v>
      </c>
      <c r="F80" s="93" t="b">
        <v>0</v>
      </c>
      <c r="G80" s="93" t="b">
        <v>0</v>
      </c>
    </row>
    <row r="81" spans="1:7" ht="15">
      <c r="A81" s="94" t="s">
        <v>784</v>
      </c>
      <c r="B81" s="93">
        <v>10</v>
      </c>
      <c r="C81" s="109">
        <v>0.0015879027166138115</v>
      </c>
      <c r="D81" s="93" t="s">
        <v>1237</v>
      </c>
      <c r="E81" s="93" t="b">
        <v>0</v>
      </c>
      <c r="F81" s="93" t="b">
        <v>0</v>
      </c>
      <c r="G81" s="93" t="b">
        <v>0</v>
      </c>
    </row>
    <row r="82" spans="1:7" ht="15">
      <c r="A82" s="94" t="s">
        <v>785</v>
      </c>
      <c r="B82" s="93">
        <v>10</v>
      </c>
      <c r="C82" s="109">
        <v>0.0016669585054194006</v>
      </c>
      <c r="D82" s="93" t="s">
        <v>1237</v>
      </c>
      <c r="E82" s="93" t="b">
        <v>0</v>
      </c>
      <c r="F82" s="93" t="b">
        <v>0</v>
      </c>
      <c r="G82" s="93" t="b">
        <v>0</v>
      </c>
    </row>
    <row r="83" spans="1:7" ht="15">
      <c r="A83" s="94" t="s">
        <v>786</v>
      </c>
      <c r="B83" s="93">
        <v>10</v>
      </c>
      <c r="C83" s="109">
        <v>0.0017553353583001563</v>
      </c>
      <c r="D83" s="93" t="s">
        <v>1237</v>
      </c>
      <c r="E83" s="93" t="b">
        <v>0</v>
      </c>
      <c r="F83" s="93" t="b">
        <v>0</v>
      </c>
      <c r="G83" s="93" t="b">
        <v>0</v>
      </c>
    </row>
    <row r="84" spans="1:7" ht="15">
      <c r="A84" s="94" t="s">
        <v>787</v>
      </c>
      <c r="B84" s="93">
        <v>10</v>
      </c>
      <c r="C84" s="109">
        <v>0.002107996005597884</v>
      </c>
      <c r="D84" s="93" t="s">
        <v>1237</v>
      </c>
      <c r="E84" s="93" t="b">
        <v>0</v>
      </c>
      <c r="F84" s="93" t="b">
        <v>0</v>
      </c>
      <c r="G84" s="93" t="b">
        <v>0</v>
      </c>
    </row>
    <row r="85" spans="1:7" ht="15">
      <c r="A85" s="94" t="s">
        <v>788</v>
      </c>
      <c r="B85" s="93">
        <v>10</v>
      </c>
      <c r="C85" s="109">
        <v>0.0018555287704938098</v>
      </c>
      <c r="D85" s="93" t="s">
        <v>1237</v>
      </c>
      <c r="E85" s="93" t="b">
        <v>0</v>
      </c>
      <c r="F85" s="93" t="b">
        <v>0</v>
      </c>
      <c r="G85" s="93" t="b">
        <v>0</v>
      </c>
    </row>
    <row r="86" spans="1:7" ht="15">
      <c r="A86" s="94" t="s">
        <v>789</v>
      </c>
      <c r="B86" s="93">
        <v>9</v>
      </c>
      <c r="C86" s="109">
        <v>0.0016699758934444287</v>
      </c>
      <c r="D86" s="93" t="s">
        <v>1237</v>
      </c>
      <c r="E86" s="93" t="b">
        <v>0</v>
      </c>
      <c r="F86" s="93" t="b">
        <v>0</v>
      </c>
      <c r="G86" s="93" t="b">
        <v>0</v>
      </c>
    </row>
    <row r="87" spans="1:7" ht="15">
      <c r="A87" s="94" t="s">
        <v>790</v>
      </c>
      <c r="B87" s="93">
        <v>9</v>
      </c>
      <c r="C87" s="109">
        <v>0.0015798018224701406</v>
      </c>
      <c r="D87" s="93" t="s">
        <v>1237</v>
      </c>
      <c r="E87" s="93" t="b">
        <v>0</v>
      </c>
      <c r="F87" s="93" t="b">
        <v>0</v>
      </c>
      <c r="G87" s="93" t="b">
        <v>0</v>
      </c>
    </row>
    <row r="88" spans="1:7" ht="15">
      <c r="A88" s="94" t="s">
        <v>791</v>
      </c>
      <c r="B88" s="93">
        <v>9</v>
      </c>
      <c r="C88" s="109">
        <v>0.0015002626548774605</v>
      </c>
      <c r="D88" s="93" t="s">
        <v>1237</v>
      </c>
      <c r="E88" s="93" t="b">
        <v>0</v>
      </c>
      <c r="F88" s="93" t="b">
        <v>0</v>
      </c>
      <c r="G88" s="93" t="b">
        <v>0</v>
      </c>
    </row>
    <row r="89" spans="1:7" ht="15">
      <c r="A89" s="94" t="s">
        <v>792</v>
      </c>
      <c r="B89" s="93">
        <v>9</v>
      </c>
      <c r="C89" s="109">
        <v>0.0015002626548774605</v>
      </c>
      <c r="D89" s="93" t="s">
        <v>1237</v>
      </c>
      <c r="E89" s="93" t="b">
        <v>0</v>
      </c>
      <c r="F89" s="93" t="b">
        <v>0</v>
      </c>
      <c r="G89" s="93" t="b">
        <v>0</v>
      </c>
    </row>
    <row r="90" spans="1:7" ht="15">
      <c r="A90" s="94" t="s">
        <v>793</v>
      </c>
      <c r="B90" s="93">
        <v>9</v>
      </c>
      <c r="C90" s="109">
        <v>0.0015798018224701406</v>
      </c>
      <c r="D90" s="93" t="s">
        <v>1237</v>
      </c>
      <c r="E90" s="93" t="b">
        <v>0</v>
      </c>
      <c r="F90" s="93" t="b">
        <v>0</v>
      </c>
      <c r="G90" s="93" t="b">
        <v>0</v>
      </c>
    </row>
    <row r="91" spans="1:7" ht="15">
      <c r="A91" s="94" t="s">
        <v>794</v>
      </c>
      <c r="B91" s="93">
        <v>8</v>
      </c>
      <c r="C91" s="109">
        <v>0.001686396804478307</v>
      </c>
      <c r="D91" s="93" t="s">
        <v>1237</v>
      </c>
      <c r="E91" s="93" t="b">
        <v>0</v>
      </c>
      <c r="F91" s="93" t="b">
        <v>0</v>
      </c>
      <c r="G91" s="93" t="b">
        <v>0</v>
      </c>
    </row>
    <row r="92" spans="1:7" ht="15">
      <c r="A92" s="94" t="s">
        <v>795</v>
      </c>
      <c r="B92" s="93">
        <v>8</v>
      </c>
      <c r="C92" s="109">
        <v>0.0014844230163950478</v>
      </c>
      <c r="D92" s="93" t="s">
        <v>1237</v>
      </c>
      <c r="E92" s="93" t="b">
        <v>0</v>
      </c>
      <c r="F92" s="93" t="b">
        <v>0</v>
      </c>
      <c r="G92" s="93" t="b">
        <v>0</v>
      </c>
    </row>
    <row r="93" spans="1:7" ht="15">
      <c r="A93" s="94" t="s">
        <v>796</v>
      </c>
      <c r="B93" s="93">
        <v>8</v>
      </c>
      <c r="C93" s="109">
        <v>0.0014844230163950478</v>
      </c>
      <c r="D93" s="93" t="s">
        <v>1237</v>
      </c>
      <c r="E93" s="93" t="b">
        <v>0</v>
      </c>
      <c r="F93" s="93" t="b">
        <v>0</v>
      </c>
      <c r="G93" s="93" t="b">
        <v>0</v>
      </c>
    </row>
    <row r="94" spans="1:7" ht="15">
      <c r="A94" s="94" t="s">
        <v>797</v>
      </c>
      <c r="B94" s="93">
        <v>8</v>
      </c>
      <c r="C94" s="109">
        <v>0.0014844230163950478</v>
      </c>
      <c r="D94" s="93" t="s">
        <v>1237</v>
      </c>
      <c r="E94" s="93" t="b">
        <v>0</v>
      </c>
      <c r="F94" s="93" t="b">
        <v>0</v>
      </c>
      <c r="G94" s="93" t="b">
        <v>0</v>
      </c>
    </row>
    <row r="95" spans="1:7" ht="15">
      <c r="A95" s="94" t="s">
        <v>798</v>
      </c>
      <c r="B95" s="93">
        <v>8</v>
      </c>
      <c r="C95" s="109">
        <v>0.0015769548610814518</v>
      </c>
      <c r="D95" s="93" t="s">
        <v>1237</v>
      </c>
      <c r="E95" s="93" t="b">
        <v>0</v>
      </c>
      <c r="F95" s="93" t="b">
        <v>0</v>
      </c>
      <c r="G95" s="93" t="b">
        <v>0</v>
      </c>
    </row>
    <row r="96" spans="1:7" ht="15">
      <c r="A96" s="94" t="s">
        <v>799</v>
      </c>
      <c r="B96" s="93">
        <v>8</v>
      </c>
      <c r="C96" s="109">
        <v>0.001404268286640125</v>
      </c>
      <c r="D96" s="93" t="s">
        <v>1237</v>
      </c>
      <c r="E96" s="93" t="b">
        <v>0</v>
      </c>
      <c r="F96" s="93" t="b">
        <v>0</v>
      </c>
      <c r="G96" s="93" t="b">
        <v>0</v>
      </c>
    </row>
    <row r="97" spans="1:7" ht="15">
      <c r="A97" s="94" t="s">
        <v>800</v>
      </c>
      <c r="B97" s="93">
        <v>8</v>
      </c>
      <c r="C97" s="109">
        <v>0.001404268286640125</v>
      </c>
      <c r="D97" s="93" t="s">
        <v>1237</v>
      </c>
      <c r="E97" s="93" t="b">
        <v>0</v>
      </c>
      <c r="F97" s="93" t="b">
        <v>0</v>
      </c>
      <c r="G97" s="93" t="b">
        <v>0</v>
      </c>
    </row>
    <row r="98" spans="1:7" ht="15">
      <c r="A98" s="94" t="s">
        <v>801</v>
      </c>
      <c r="B98" s="93">
        <v>8</v>
      </c>
      <c r="C98" s="109">
        <v>0.0014844230163950478</v>
      </c>
      <c r="D98" s="93" t="s">
        <v>1237</v>
      </c>
      <c r="E98" s="93" t="b">
        <v>0</v>
      </c>
      <c r="F98" s="93" t="b">
        <v>0</v>
      </c>
      <c r="G98" s="93" t="b">
        <v>0</v>
      </c>
    </row>
    <row r="99" spans="1:7" ht="15">
      <c r="A99" s="94" t="s">
        <v>802</v>
      </c>
      <c r="B99" s="93">
        <v>8</v>
      </c>
      <c r="C99" s="109">
        <v>0.0015769548610814518</v>
      </c>
      <c r="D99" s="93" t="s">
        <v>1237</v>
      </c>
      <c r="E99" s="93" t="b">
        <v>0</v>
      </c>
      <c r="F99" s="93" t="b">
        <v>0</v>
      </c>
      <c r="G99" s="93" t="b">
        <v>0</v>
      </c>
    </row>
    <row r="100" spans="1:7" ht="15">
      <c r="A100" s="94" t="s">
        <v>803</v>
      </c>
      <c r="B100" s="93">
        <v>8</v>
      </c>
      <c r="C100" s="109">
        <v>0.001404268286640125</v>
      </c>
      <c r="D100" s="93" t="s">
        <v>1237</v>
      </c>
      <c r="E100" s="93" t="b">
        <v>0</v>
      </c>
      <c r="F100" s="93" t="b">
        <v>0</v>
      </c>
      <c r="G100" s="93" t="b">
        <v>0</v>
      </c>
    </row>
    <row r="101" spans="1:7" ht="15">
      <c r="A101" s="94" t="s">
        <v>804</v>
      </c>
      <c r="B101" s="93">
        <v>8</v>
      </c>
      <c r="C101" s="109">
        <v>0.0014844230163950478</v>
      </c>
      <c r="D101" s="93" t="s">
        <v>1237</v>
      </c>
      <c r="E101" s="93" t="b">
        <v>1</v>
      </c>
      <c r="F101" s="93" t="b">
        <v>0</v>
      </c>
      <c r="G101" s="93" t="b">
        <v>0</v>
      </c>
    </row>
    <row r="102" spans="1:7" ht="15">
      <c r="A102" s="94" t="s">
        <v>805</v>
      </c>
      <c r="B102" s="93">
        <v>8</v>
      </c>
      <c r="C102" s="109">
        <v>0.001404268286640125</v>
      </c>
      <c r="D102" s="93" t="s">
        <v>1237</v>
      </c>
      <c r="E102" s="93" t="b">
        <v>0</v>
      </c>
      <c r="F102" s="93" t="b">
        <v>0</v>
      </c>
      <c r="G102" s="93" t="b">
        <v>0</v>
      </c>
    </row>
    <row r="103" spans="1:7" ht="15">
      <c r="A103" s="94" t="s">
        <v>806</v>
      </c>
      <c r="B103" s="93">
        <v>8</v>
      </c>
      <c r="C103" s="109">
        <v>0.0014844230163950478</v>
      </c>
      <c r="D103" s="93" t="s">
        <v>1237</v>
      </c>
      <c r="E103" s="93" t="b">
        <v>0</v>
      </c>
      <c r="F103" s="93" t="b">
        <v>0</v>
      </c>
      <c r="G103" s="93" t="b">
        <v>0</v>
      </c>
    </row>
    <row r="104" spans="1:7" ht="15">
      <c r="A104" s="94" t="s">
        <v>807</v>
      </c>
      <c r="B104" s="93">
        <v>7</v>
      </c>
      <c r="C104" s="109">
        <v>0.0017439008057351213</v>
      </c>
      <c r="D104" s="93" t="s">
        <v>1237</v>
      </c>
      <c r="E104" s="93" t="b">
        <v>0</v>
      </c>
      <c r="F104" s="93" t="b">
        <v>0</v>
      </c>
      <c r="G104" s="93" t="b">
        <v>0</v>
      </c>
    </row>
    <row r="105" spans="1:7" ht="15">
      <c r="A105" s="94" t="s">
        <v>808</v>
      </c>
      <c r="B105" s="93">
        <v>7</v>
      </c>
      <c r="C105" s="109">
        <v>0.0012988701393456669</v>
      </c>
      <c r="D105" s="93" t="s">
        <v>1237</v>
      </c>
      <c r="E105" s="93" t="b">
        <v>0</v>
      </c>
      <c r="F105" s="93" t="b">
        <v>0</v>
      </c>
      <c r="G105" s="93" t="b">
        <v>0</v>
      </c>
    </row>
    <row r="106" spans="1:7" ht="15">
      <c r="A106" s="94" t="s">
        <v>809</v>
      </c>
      <c r="B106" s="93">
        <v>7</v>
      </c>
      <c r="C106" s="109">
        <v>0.00159280005309896</v>
      </c>
      <c r="D106" s="93" t="s">
        <v>1237</v>
      </c>
      <c r="E106" s="93" t="b">
        <v>0</v>
      </c>
      <c r="F106" s="93" t="b">
        <v>0</v>
      </c>
      <c r="G106" s="93" t="b">
        <v>0</v>
      </c>
    </row>
    <row r="107" spans="1:7" ht="15">
      <c r="A107" s="94" t="s">
        <v>810</v>
      </c>
      <c r="B107" s="93">
        <v>7</v>
      </c>
      <c r="C107" s="109">
        <v>0.0012988701393456669</v>
      </c>
      <c r="D107" s="93" t="s">
        <v>1237</v>
      </c>
      <c r="E107" s="93" t="b">
        <v>0</v>
      </c>
      <c r="F107" s="93" t="b">
        <v>0</v>
      </c>
      <c r="G107" s="93" t="b">
        <v>0</v>
      </c>
    </row>
    <row r="108" spans="1:7" ht="15">
      <c r="A108" s="94" t="s">
        <v>811</v>
      </c>
      <c r="B108" s="93">
        <v>7</v>
      </c>
      <c r="C108" s="109">
        <v>0.0013798355034462704</v>
      </c>
      <c r="D108" s="93" t="s">
        <v>1237</v>
      </c>
      <c r="E108" s="93" t="b">
        <v>0</v>
      </c>
      <c r="F108" s="93" t="b">
        <v>0</v>
      </c>
      <c r="G108" s="93" t="b">
        <v>0</v>
      </c>
    </row>
    <row r="109" spans="1:7" ht="15">
      <c r="A109" s="94" t="s">
        <v>812</v>
      </c>
      <c r="B109" s="93">
        <v>7</v>
      </c>
      <c r="C109" s="109">
        <v>0.0012988701393456669</v>
      </c>
      <c r="D109" s="93" t="s">
        <v>1237</v>
      </c>
      <c r="E109" s="93" t="b">
        <v>0</v>
      </c>
      <c r="F109" s="93" t="b">
        <v>0</v>
      </c>
      <c r="G109" s="93" t="b">
        <v>0</v>
      </c>
    </row>
    <row r="110" spans="1:7" ht="15">
      <c r="A110" s="94" t="s">
        <v>813</v>
      </c>
      <c r="B110" s="93">
        <v>7</v>
      </c>
      <c r="C110" s="109">
        <v>0.0012988701393456669</v>
      </c>
      <c r="D110" s="93" t="s">
        <v>1237</v>
      </c>
      <c r="E110" s="93" t="b">
        <v>0</v>
      </c>
      <c r="F110" s="93" t="b">
        <v>0</v>
      </c>
      <c r="G110" s="93" t="b">
        <v>0</v>
      </c>
    </row>
    <row r="111" spans="1:7" ht="15">
      <c r="A111" s="94" t="s">
        <v>814</v>
      </c>
      <c r="B111" s="93">
        <v>7</v>
      </c>
      <c r="C111" s="109">
        <v>0.0013798355034462704</v>
      </c>
      <c r="D111" s="93" t="s">
        <v>1237</v>
      </c>
      <c r="E111" s="93" t="b">
        <v>0</v>
      </c>
      <c r="F111" s="93" t="b">
        <v>0</v>
      </c>
      <c r="G111" s="93" t="b">
        <v>0</v>
      </c>
    </row>
    <row r="112" spans="1:7" ht="15">
      <c r="A112" s="94" t="s">
        <v>815</v>
      </c>
      <c r="B112" s="93">
        <v>7</v>
      </c>
      <c r="C112" s="109">
        <v>0.0012988701393456669</v>
      </c>
      <c r="D112" s="93" t="s">
        <v>1237</v>
      </c>
      <c r="E112" s="93" t="b">
        <v>0</v>
      </c>
      <c r="F112" s="93" t="b">
        <v>0</v>
      </c>
      <c r="G112" s="93" t="b">
        <v>0</v>
      </c>
    </row>
    <row r="113" spans="1:7" ht="15">
      <c r="A113" s="94" t="s">
        <v>816</v>
      </c>
      <c r="B113" s="93">
        <v>7</v>
      </c>
      <c r="C113" s="109">
        <v>0.001475597203918519</v>
      </c>
      <c r="D113" s="93" t="s">
        <v>1237</v>
      </c>
      <c r="E113" s="93" t="b">
        <v>0</v>
      </c>
      <c r="F113" s="93" t="b">
        <v>0</v>
      </c>
      <c r="G113" s="93" t="b">
        <v>0</v>
      </c>
    </row>
    <row r="114" spans="1:7" ht="15">
      <c r="A114" s="94" t="s">
        <v>817</v>
      </c>
      <c r="B114" s="93">
        <v>7</v>
      </c>
      <c r="C114" s="109">
        <v>0.0012988701393456669</v>
      </c>
      <c r="D114" s="93" t="s">
        <v>1237</v>
      </c>
      <c r="E114" s="93" t="b">
        <v>0</v>
      </c>
      <c r="F114" s="93" t="b">
        <v>0</v>
      </c>
      <c r="G114" s="93" t="b">
        <v>0</v>
      </c>
    </row>
    <row r="115" spans="1:7" ht="15">
      <c r="A115" s="94" t="s">
        <v>818</v>
      </c>
      <c r="B115" s="93">
        <v>7</v>
      </c>
      <c r="C115" s="109">
        <v>0.0017439008057351213</v>
      </c>
      <c r="D115" s="93" t="s">
        <v>1237</v>
      </c>
      <c r="E115" s="93" t="b">
        <v>0</v>
      </c>
      <c r="F115" s="93" t="b">
        <v>0</v>
      </c>
      <c r="G115" s="93" t="b">
        <v>0</v>
      </c>
    </row>
    <row r="116" spans="1:7" ht="15">
      <c r="A116" s="94" t="s">
        <v>819</v>
      </c>
      <c r="B116" s="93">
        <v>7</v>
      </c>
      <c r="C116" s="109">
        <v>0.001475597203918519</v>
      </c>
      <c r="D116" s="93" t="s">
        <v>1237</v>
      </c>
      <c r="E116" s="93" t="b">
        <v>0</v>
      </c>
      <c r="F116" s="93" t="b">
        <v>0</v>
      </c>
      <c r="G116" s="93" t="b">
        <v>0</v>
      </c>
    </row>
    <row r="117" spans="1:7" ht="15">
      <c r="A117" s="94" t="s">
        <v>820</v>
      </c>
      <c r="B117" s="93">
        <v>6</v>
      </c>
      <c r="C117" s="109">
        <v>0.0011827161458110888</v>
      </c>
      <c r="D117" s="93" t="s">
        <v>1237</v>
      </c>
      <c r="E117" s="93" t="b">
        <v>0</v>
      </c>
      <c r="F117" s="93" t="b">
        <v>0</v>
      </c>
      <c r="G117" s="93" t="b">
        <v>0</v>
      </c>
    </row>
    <row r="118" spans="1:7" ht="15">
      <c r="A118" s="94" t="s">
        <v>821</v>
      </c>
      <c r="B118" s="93">
        <v>6</v>
      </c>
      <c r="C118" s="109">
        <v>0.0011827161458110888</v>
      </c>
      <c r="D118" s="93" t="s">
        <v>1237</v>
      </c>
      <c r="E118" s="93" t="b">
        <v>0</v>
      </c>
      <c r="F118" s="93" t="b">
        <v>0</v>
      </c>
      <c r="G118" s="93" t="b">
        <v>0</v>
      </c>
    </row>
    <row r="119" spans="1:7" ht="15">
      <c r="A119" s="94" t="s">
        <v>822</v>
      </c>
      <c r="B119" s="93">
        <v>6</v>
      </c>
      <c r="C119" s="109">
        <v>0.0011827161458110888</v>
      </c>
      <c r="D119" s="93" t="s">
        <v>1237</v>
      </c>
      <c r="E119" s="93" t="b">
        <v>1</v>
      </c>
      <c r="F119" s="93" t="b">
        <v>0</v>
      </c>
      <c r="G119" s="93" t="b">
        <v>0</v>
      </c>
    </row>
    <row r="120" spans="1:7" ht="15">
      <c r="A120" s="94" t="s">
        <v>823</v>
      </c>
      <c r="B120" s="93">
        <v>6</v>
      </c>
      <c r="C120" s="109">
        <v>0.0012647976033587304</v>
      </c>
      <c r="D120" s="93" t="s">
        <v>1237</v>
      </c>
      <c r="E120" s="93" t="b">
        <v>0</v>
      </c>
      <c r="F120" s="93" t="b">
        <v>0</v>
      </c>
      <c r="G120" s="93" t="b">
        <v>0</v>
      </c>
    </row>
    <row r="121" spans="1:7" ht="15">
      <c r="A121" s="94" t="s">
        <v>824</v>
      </c>
      <c r="B121" s="93">
        <v>6</v>
      </c>
      <c r="C121" s="109">
        <v>0.0011827161458110888</v>
      </c>
      <c r="D121" s="93" t="s">
        <v>1237</v>
      </c>
      <c r="E121" s="93" t="b">
        <v>0</v>
      </c>
      <c r="F121" s="93" t="b">
        <v>0</v>
      </c>
      <c r="G121" s="93" t="b">
        <v>0</v>
      </c>
    </row>
    <row r="122" spans="1:7" ht="15">
      <c r="A122" s="94" t="s">
        <v>825</v>
      </c>
      <c r="B122" s="93">
        <v>6</v>
      </c>
      <c r="C122" s="109">
        <v>0.0011827161458110888</v>
      </c>
      <c r="D122" s="93" t="s">
        <v>1237</v>
      </c>
      <c r="E122" s="93" t="b">
        <v>1</v>
      </c>
      <c r="F122" s="93" t="b">
        <v>0</v>
      </c>
      <c r="G122" s="93" t="b">
        <v>0</v>
      </c>
    </row>
    <row r="123" spans="1:7" ht="15">
      <c r="A123" s="94" t="s">
        <v>826</v>
      </c>
      <c r="B123" s="93">
        <v>6</v>
      </c>
      <c r="C123" s="109">
        <v>0.0011827161458110888</v>
      </c>
      <c r="D123" s="93" t="s">
        <v>1237</v>
      </c>
      <c r="E123" s="93" t="b">
        <v>0</v>
      </c>
      <c r="F123" s="93" t="b">
        <v>0</v>
      </c>
      <c r="G123" s="93" t="b">
        <v>0</v>
      </c>
    </row>
    <row r="124" spans="1:7" ht="15">
      <c r="A124" s="94" t="s">
        <v>827</v>
      </c>
      <c r="B124" s="93">
        <v>6</v>
      </c>
      <c r="C124" s="109">
        <v>0.0012647976033587304</v>
      </c>
      <c r="D124" s="93" t="s">
        <v>1237</v>
      </c>
      <c r="E124" s="93" t="b">
        <v>1</v>
      </c>
      <c r="F124" s="93" t="b">
        <v>0</v>
      </c>
      <c r="G124" s="93" t="b">
        <v>0</v>
      </c>
    </row>
    <row r="125" spans="1:7" ht="15">
      <c r="A125" s="94" t="s">
        <v>828</v>
      </c>
      <c r="B125" s="93">
        <v>6</v>
      </c>
      <c r="C125" s="109">
        <v>0.0011827161458110888</v>
      </c>
      <c r="D125" s="93" t="s">
        <v>1237</v>
      </c>
      <c r="E125" s="93" t="b">
        <v>0</v>
      </c>
      <c r="F125" s="93" t="b">
        <v>0</v>
      </c>
      <c r="G125" s="93" t="b">
        <v>0</v>
      </c>
    </row>
    <row r="126" spans="1:7" ht="15">
      <c r="A126" s="94" t="s">
        <v>829</v>
      </c>
      <c r="B126" s="93">
        <v>6</v>
      </c>
      <c r="C126" s="109">
        <v>0.0011827161458110888</v>
      </c>
      <c r="D126" s="93" t="s">
        <v>1237</v>
      </c>
      <c r="E126" s="93" t="b">
        <v>0</v>
      </c>
      <c r="F126" s="93" t="b">
        <v>0</v>
      </c>
      <c r="G126" s="93" t="b">
        <v>0</v>
      </c>
    </row>
    <row r="127" spans="1:7" ht="15">
      <c r="A127" s="94" t="s">
        <v>830</v>
      </c>
      <c r="B127" s="93">
        <v>6</v>
      </c>
      <c r="C127" s="109">
        <v>0.0011827161458110888</v>
      </c>
      <c r="D127" s="93" t="s">
        <v>1237</v>
      </c>
      <c r="E127" s="93" t="b">
        <v>0</v>
      </c>
      <c r="F127" s="93" t="b">
        <v>0</v>
      </c>
      <c r="G127" s="93" t="b">
        <v>0</v>
      </c>
    </row>
    <row r="128" spans="1:7" ht="15">
      <c r="A128" s="94" t="s">
        <v>831</v>
      </c>
      <c r="B128" s="93">
        <v>6</v>
      </c>
      <c r="C128" s="109">
        <v>0.0012647976033587304</v>
      </c>
      <c r="D128" s="93" t="s">
        <v>1237</v>
      </c>
      <c r="E128" s="93" t="b">
        <v>0</v>
      </c>
      <c r="F128" s="93" t="b">
        <v>0</v>
      </c>
      <c r="G128" s="93" t="b">
        <v>0</v>
      </c>
    </row>
    <row r="129" spans="1:7" ht="15">
      <c r="A129" s="94" t="s">
        <v>832</v>
      </c>
      <c r="B129" s="93">
        <v>6</v>
      </c>
      <c r="C129" s="109">
        <v>0.0011827161458110888</v>
      </c>
      <c r="D129" s="93" t="s">
        <v>1237</v>
      </c>
      <c r="E129" s="93" t="b">
        <v>0</v>
      </c>
      <c r="F129" s="93" t="b">
        <v>0</v>
      </c>
      <c r="G129" s="93" t="b">
        <v>0</v>
      </c>
    </row>
    <row r="130" spans="1:7" ht="15">
      <c r="A130" s="94" t="s">
        <v>833</v>
      </c>
      <c r="B130" s="93">
        <v>5</v>
      </c>
      <c r="C130" s="109">
        <v>0.0012456434326679438</v>
      </c>
      <c r="D130" s="93" t="s">
        <v>1237</v>
      </c>
      <c r="E130" s="93" t="b">
        <v>0</v>
      </c>
      <c r="F130" s="93" t="b">
        <v>0</v>
      </c>
      <c r="G130" s="93" t="b">
        <v>0</v>
      </c>
    </row>
    <row r="131" spans="1:7" ht="15">
      <c r="A131" s="94" t="s">
        <v>834</v>
      </c>
      <c r="B131" s="93">
        <v>5</v>
      </c>
      <c r="C131" s="109">
        <v>0.0012456434326679438</v>
      </c>
      <c r="D131" s="93" t="s">
        <v>1237</v>
      </c>
      <c r="E131" s="93" t="b">
        <v>0</v>
      </c>
      <c r="F131" s="93" t="b">
        <v>0</v>
      </c>
      <c r="G131" s="93" t="b">
        <v>0</v>
      </c>
    </row>
    <row r="132" spans="1:7" ht="15">
      <c r="A132" s="94" t="s">
        <v>835</v>
      </c>
      <c r="B132" s="93">
        <v>5</v>
      </c>
      <c r="C132" s="109">
        <v>0.0011377143236421144</v>
      </c>
      <c r="D132" s="93" t="s">
        <v>1237</v>
      </c>
      <c r="E132" s="93" t="b">
        <v>0</v>
      </c>
      <c r="F132" s="93" t="b">
        <v>0</v>
      </c>
      <c r="G132" s="93" t="b">
        <v>0</v>
      </c>
    </row>
    <row r="133" spans="1:7" ht="15">
      <c r="A133" s="94" t="s">
        <v>836</v>
      </c>
      <c r="B133" s="93">
        <v>5</v>
      </c>
      <c r="C133" s="109">
        <v>0.001053998002798942</v>
      </c>
      <c r="D133" s="93" t="s">
        <v>1237</v>
      </c>
      <c r="E133" s="93" t="b">
        <v>1</v>
      </c>
      <c r="F133" s="93" t="b">
        <v>0</v>
      </c>
      <c r="G133" s="93" t="b">
        <v>0</v>
      </c>
    </row>
    <row r="134" spans="1:7" ht="15">
      <c r="A134" s="94" t="s">
        <v>837</v>
      </c>
      <c r="B134" s="93">
        <v>5</v>
      </c>
      <c r="C134" s="109">
        <v>0.001053998002798942</v>
      </c>
      <c r="D134" s="93" t="s">
        <v>1237</v>
      </c>
      <c r="E134" s="93" t="b">
        <v>0</v>
      </c>
      <c r="F134" s="93" t="b">
        <v>0</v>
      </c>
      <c r="G134" s="93" t="b">
        <v>0</v>
      </c>
    </row>
    <row r="135" spans="1:7" ht="15">
      <c r="A135" s="94" t="s">
        <v>838</v>
      </c>
      <c r="B135" s="93">
        <v>5</v>
      </c>
      <c r="C135" s="109">
        <v>0.001053998002798942</v>
      </c>
      <c r="D135" s="93" t="s">
        <v>1237</v>
      </c>
      <c r="E135" s="93" t="b">
        <v>0</v>
      </c>
      <c r="F135" s="93" t="b">
        <v>0</v>
      </c>
      <c r="G135" s="93" t="b">
        <v>0</v>
      </c>
    </row>
    <row r="136" spans="1:7" ht="15">
      <c r="A136" s="94" t="s">
        <v>839</v>
      </c>
      <c r="B136" s="93">
        <v>5</v>
      </c>
      <c r="C136" s="109">
        <v>0.001053998002798942</v>
      </c>
      <c r="D136" s="93" t="s">
        <v>1237</v>
      </c>
      <c r="E136" s="93" t="b">
        <v>0</v>
      </c>
      <c r="F136" s="93" t="b">
        <v>0</v>
      </c>
      <c r="G136" s="93" t="b">
        <v>0</v>
      </c>
    </row>
    <row r="137" spans="1:7" ht="15">
      <c r="A137" s="94" t="s">
        <v>840</v>
      </c>
      <c r="B137" s="93">
        <v>5</v>
      </c>
      <c r="C137" s="109">
        <v>0.001053998002798942</v>
      </c>
      <c r="D137" s="93" t="s">
        <v>1237</v>
      </c>
      <c r="E137" s="93" t="b">
        <v>0</v>
      </c>
      <c r="F137" s="93" t="b">
        <v>0</v>
      </c>
      <c r="G137" s="93" t="b">
        <v>0</v>
      </c>
    </row>
    <row r="138" spans="1:7" ht="15">
      <c r="A138" s="94" t="s">
        <v>841</v>
      </c>
      <c r="B138" s="93">
        <v>5</v>
      </c>
      <c r="C138" s="109">
        <v>0.001053998002798942</v>
      </c>
      <c r="D138" s="93" t="s">
        <v>1237</v>
      </c>
      <c r="E138" s="93" t="b">
        <v>0</v>
      </c>
      <c r="F138" s="93" t="b">
        <v>0</v>
      </c>
      <c r="G138" s="93" t="b">
        <v>0</v>
      </c>
    </row>
    <row r="139" spans="1:7" ht="15">
      <c r="A139" s="94" t="s">
        <v>842</v>
      </c>
      <c r="B139" s="93">
        <v>5</v>
      </c>
      <c r="C139" s="109">
        <v>0.001053998002798942</v>
      </c>
      <c r="D139" s="93" t="s">
        <v>1237</v>
      </c>
      <c r="E139" s="93" t="b">
        <v>0</v>
      </c>
      <c r="F139" s="93" t="b">
        <v>0</v>
      </c>
      <c r="G139" s="93" t="b">
        <v>0</v>
      </c>
    </row>
    <row r="140" spans="1:7" ht="15">
      <c r="A140" s="94" t="s">
        <v>843</v>
      </c>
      <c r="B140" s="93">
        <v>5</v>
      </c>
      <c r="C140" s="109">
        <v>0.001053998002798942</v>
      </c>
      <c r="D140" s="93" t="s">
        <v>1237</v>
      </c>
      <c r="E140" s="93" t="b">
        <v>0</v>
      </c>
      <c r="F140" s="93" t="b">
        <v>0</v>
      </c>
      <c r="G140" s="93" t="b">
        <v>0</v>
      </c>
    </row>
    <row r="141" spans="1:7" ht="15">
      <c r="A141" s="94" t="s">
        <v>844</v>
      </c>
      <c r="B141" s="93">
        <v>5</v>
      </c>
      <c r="C141" s="109">
        <v>0.001053998002798942</v>
      </c>
      <c r="D141" s="93" t="s">
        <v>1237</v>
      </c>
      <c r="E141" s="93" t="b">
        <v>0</v>
      </c>
      <c r="F141" s="93" t="b">
        <v>0</v>
      </c>
      <c r="G141" s="93" t="b">
        <v>0</v>
      </c>
    </row>
    <row r="142" spans="1:7" ht="15">
      <c r="A142" s="94" t="s">
        <v>845</v>
      </c>
      <c r="B142" s="93">
        <v>5</v>
      </c>
      <c r="C142" s="109">
        <v>0.001053998002798942</v>
      </c>
      <c r="D142" s="93" t="s">
        <v>1237</v>
      </c>
      <c r="E142" s="93" t="b">
        <v>1</v>
      </c>
      <c r="F142" s="93" t="b">
        <v>0</v>
      </c>
      <c r="G142" s="93" t="b">
        <v>0</v>
      </c>
    </row>
    <row r="143" spans="1:7" ht="15">
      <c r="A143" s="94" t="s">
        <v>846</v>
      </c>
      <c r="B143" s="93">
        <v>5</v>
      </c>
      <c r="C143" s="109">
        <v>0.001053998002798942</v>
      </c>
      <c r="D143" s="93" t="s">
        <v>1237</v>
      </c>
      <c r="E143" s="93" t="b">
        <v>1</v>
      </c>
      <c r="F143" s="93" t="b">
        <v>0</v>
      </c>
      <c r="G143" s="93" t="b">
        <v>0</v>
      </c>
    </row>
    <row r="144" spans="1:7" ht="15">
      <c r="A144" s="94" t="s">
        <v>847</v>
      </c>
      <c r="B144" s="93">
        <v>5</v>
      </c>
      <c r="C144" s="109">
        <v>0.001053998002798942</v>
      </c>
      <c r="D144" s="93" t="s">
        <v>1237</v>
      </c>
      <c r="E144" s="93" t="b">
        <v>0</v>
      </c>
      <c r="F144" s="93" t="b">
        <v>0</v>
      </c>
      <c r="G144" s="93" t="b">
        <v>0</v>
      </c>
    </row>
    <row r="145" spans="1:7" ht="15">
      <c r="A145" s="94" t="s">
        <v>848</v>
      </c>
      <c r="B145" s="93">
        <v>5</v>
      </c>
      <c r="C145" s="109">
        <v>0.001053998002798942</v>
      </c>
      <c r="D145" s="93" t="s">
        <v>1237</v>
      </c>
      <c r="E145" s="93" t="b">
        <v>0</v>
      </c>
      <c r="F145" s="93" t="b">
        <v>0</v>
      </c>
      <c r="G145" s="93" t="b">
        <v>0</v>
      </c>
    </row>
    <row r="146" spans="1:7" ht="15">
      <c r="A146" s="94" t="s">
        <v>849</v>
      </c>
      <c r="B146" s="93">
        <v>5</v>
      </c>
      <c r="C146" s="109">
        <v>0.0012456434326679438</v>
      </c>
      <c r="D146" s="93" t="s">
        <v>1237</v>
      </c>
      <c r="E146" s="93" t="b">
        <v>1</v>
      </c>
      <c r="F146" s="93" t="b">
        <v>0</v>
      </c>
      <c r="G146" s="93" t="b">
        <v>0</v>
      </c>
    </row>
    <row r="147" spans="1:7" ht="15">
      <c r="A147" s="94" t="s">
        <v>850</v>
      </c>
      <c r="B147" s="93">
        <v>5</v>
      </c>
      <c r="C147" s="109">
        <v>0.0011377143236421144</v>
      </c>
      <c r="D147" s="93" t="s">
        <v>1237</v>
      </c>
      <c r="E147" s="93" t="b">
        <v>0</v>
      </c>
      <c r="F147" s="93" t="b">
        <v>0</v>
      </c>
      <c r="G147" s="93" t="b">
        <v>0</v>
      </c>
    </row>
    <row r="148" spans="1:7" ht="15">
      <c r="A148" s="94" t="s">
        <v>851</v>
      </c>
      <c r="B148" s="93">
        <v>5</v>
      </c>
      <c r="C148" s="109">
        <v>0.001053998002798942</v>
      </c>
      <c r="D148" s="93" t="s">
        <v>1237</v>
      </c>
      <c r="E148" s="93" t="b">
        <v>0</v>
      </c>
      <c r="F148" s="93" t="b">
        <v>0</v>
      </c>
      <c r="G148" s="93" t="b">
        <v>0</v>
      </c>
    </row>
    <row r="149" spans="1:7" ht="15">
      <c r="A149" s="94" t="s">
        <v>852</v>
      </c>
      <c r="B149" s="93">
        <v>5</v>
      </c>
      <c r="C149" s="109">
        <v>0.001053998002798942</v>
      </c>
      <c r="D149" s="93" t="s">
        <v>1237</v>
      </c>
      <c r="E149" s="93" t="b">
        <v>0</v>
      </c>
      <c r="F149" s="93" t="b">
        <v>0</v>
      </c>
      <c r="G149" s="93" t="b">
        <v>0</v>
      </c>
    </row>
    <row r="150" spans="1:7" ht="15">
      <c r="A150" s="94" t="s">
        <v>853</v>
      </c>
      <c r="B150" s="93">
        <v>5</v>
      </c>
      <c r="C150" s="109">
        <v>0.0012456434326679438</v>
      </c>
      <c r="D150" s="93" t="s">
        <v>1237</v>
      </c>
      <c r="E150" s="93" t="b">
        <v>0</v>
      </c>
      <c r="F150" s="93" t="b">
        <v>0</v>
      </c>
      <c r="G150" s="93" t="b">
        <v>0</v>
      </c>
    </row>
    <row r="151" spans="1:7" ht="15">
      <c r="A151" s="94" t="s">
        <v>854</v>
      </c>
      <c r="B151" s="93">
        <v>5</v>
      </c>
      <c r="C151" s="109">
        <v>0.001053998002798942</v>
      </c>
      <c r="D151" s="93" t="s">
        <v>1237</v>
      </c>
      <c r="E151" s="93" t="b">
        <v>0</v>
      </c>
      <c r="F151" s="93" t="b">
        <v>0</v>
      </c>
      <c r="G151" s="93" t="b">
        <v>0</v>
      </c>
    </row>
    <row r="152" spans="1:7" ht="15">
      <c r="A152" s="94" t="s">
        <v>855</v>
      </c>
      <c r="B152" s="93">
        <v>5</v>
      </c>
      <c r="C152" s="109">
        <v>0.0011377143236421144</v>
      </c>
      <c r="D152" s="93" t="s">
        <v>1237</v>
      </c>
      <c r="E152" s="93" t="b">
        <v>0</v>
      </c>
      <c r="F152" s="93" t="b">
        <v>0</v>
      </c>
      <c r="G152" s="93" t="b">
        <v>0</v>
      </c>
    </row>
    <row r="153" spans="1:7" ht="15">
      <c r="A153" s="94" t="s">
        <v>856</v>
      </c>
      <c r="B153" s="93">
        <v>5</v>
      </c>
      <c r="C153" s="109">
        <v>0.0011377143236421144</v>
      </c>
      <c r="D153" s="93" t="s">
        <v>1237</v>
      </c>
      <c r="E153" s="93" t="b">
        <v>0</v>
      </c>
      <c r="F153" s="93" t="b">
        <v>0</v>
      </c>
      <c r="G153" s="93" t="b">
        <v>0</v>
      </c>
    </row>
    <row r="154" spans="1:7" ht="15">
      <c r="A154" s="94" t="s">
        <v>857</v>
      </c>
      <c r="B154" s="93">
        <v>5</v>
      </c>
      <c r="C154" s="109">
        <v>0.0012456434326679438</v>
      </c>
      <c r="D154" s="93" t="s">
        <v>1237</v>
      </c>
      <c r="E154" s="93" t="b">
        <v>0</v>
      </c>
      <c r="F154" s="93" t="b">
        <v>0</v>
      </c>
      <c r="G154" s="93" t="b">
        <v>0</v>
      </c>
    </row>
    <row r="155" spans="1:7" ht="15">
      <c r="A155" s="94" t="s">
        <v>858</v>
      </c>
      <c r="B155" s="93">
        <v>5</v>
      </c>
      <c r="C155" s="109">
        <v>0.001053998002798942</v>
      </c>
      <c r="D155" s="93" t="s">
        <v>1237</v>
      </c>
      <c r="E155" s="93" t="b">
        <v>0</v>
      </c>
      <c r="F155" s="93" t="b">
        <v>0</v>
      </c>
      <c r="G155" s="93" t="b">
        <v>0</v>
      </c>
    </row>
    <row r="156" spans="1:7" ht="15">
      <c r="A156" s="94" t="s">
        <v>859</v>
      </c>
      <c r="B156" s="93">
        <v>5</v>
      </c>
      <c r="C156" s="109">
        <v>0.001053998002798942</v>
      </c>
      <c r="D156" s="93" t="s">
        <v>1237</v>
      </c>
      <c r="E156" s="93" t="b">
        <v>0</v>
      </c>
      <c r="F156" s="93" t="b">
        <v>0</v>
      </c>
      <c r="G156" s="93" t="b">
        <v>0</v>
      </c>
    </row>
    <row r="157" spans="1:7" ht="15">
      <c r="A157" s="94" t="s">
        <v>860</v>
      </c>
      <c r="B157" s="93">
        <v>5</v>
      </c>
      <c r="C157" s="109">
        <v>0.001053998002798942</v>
      </c>
      <c r="D157" s="93" t="s">
        <v>1237</v>
      </c>
      <c r="E157" s="93" t="b">
        <v>0</v>
      </c>
      <c r="F157" s="93" t="b">
        <v>0</v>
      </c>
      <c r="G157" s="93" t="b">
        <v>0</v>
      </c>
    </row>
    <row r="158" spans="1:7" ht="15">
      <c r="A158" s="94" t="s">
        <v>861</v>
      </c>
      <c r="B158" s="93">
        <v>5</v>
      </c>
      <c r="C158" s="109">
        <v>0.0012456434326679438</v>
      </c>
      <c r="D158" s="93" t="s">
        <v>1237</v>
      </c>
      <c r="E158" s="93" t="b">
        <v>0</v>
      </c>
      <c r="F158" s="93" t="b">
        <v>0</v>
      </c>
      <c r="G158" s="93" t="b">
        <v>0</v>
      </c>
    </row>
    <row r="159" spans="1:7" ht="15">
      <c r="A159" s="94" t="s">
        <v>862</v>
      </c>
      <c r="B159" s="93">
        <v>5</v>
      </c>
      <c r="C159" s="109">
        <v>0.001053998002798942</v>
      </c>
      <c r="D159" s="93" t="s">
        <v>1237</v>
      </c>
      <c r="E159" s="93" t="b">
        <v>0</v>
      </c>
      <c r="F159" s="93" t="b">
        <v>0</v>
      </c>
      <c r="G159" s="93" t="b">
        <v>0</v>
      </c>
    </row>
    <row r="160" spans="1:7" ht="15">
      <c r="A160" s="94" t="s">
        <v>863</v>
      </c>
      <c r="B160" s="93">
        <v>5</v>
      </c>
      <c r="C160" s="109">
        <v>0.0013977609681341506</v>
      </c>
      <c r="D160" s="93" t="s">
        <v>1237</v>
      </c>
      <c r="E160" s="93" t="b">
        <v>0</v>
      </c>
      <c r="F160" s="93" t="b">
        <v>0</v>
      </c>
      <c r="G160" s="93" t="b">
        <v>0</v>
      </c>
    </row>
    <row r="161" spans="1:7" ht="15">
      <c r="A161" s="94" t="s">
        <v>864</v>
      </c>
      <c r="B161" s="93">
        <v>5</v>
      </c>
      <c r="C161" s="109">
        <v>0.001657807612626187</v>
      </c>
      <c r="D161" s="93" t="s">
        <v>1237</v>
      </c>
      <c r="E161" s="93" t="b">
        <v>0</v>
      </c>
      <c r="F161" s="93" t="b">
        <v>0</v>
      </c>
      <c r="G161" s="93" t="b">
        <v>0</v>
      </c>
    </row>
    <row r="162" spans="1:7" ht="15">
      <c r="A162" s="94" t="s">
        <v>865</v>
      </c>
      <c r="B162" s="93">
        <v>4</v>
      </c>
      <c r="C162" s="109">
        <v>0.0009101714589136913</v>
      </c>
      <c r="D162" s="93" t="s">
        <v>1237</v>
      </c>
      <c r="E162" s="93" t="b">
        <v>0</v>
      </c>
      <c r="F162" s="93" t="b">
        <v>0</v>
      </c>
      <c r="G162" s="93" t="b">
        <v>0</v>
      </c>
    </row>
    <row r="163" spans="1:7" ht="15">
      <c r="A163" s="94" t="s">
        <v>866</v>
      </c>
      <c r="B163" s="93">
        <v>4</v>
      </c>
      <c r="C163" s="109">
        <v>0.0009101714589136913</v>
      </c>
      <c r="D163" s="93" t="s">
        <v>1237</v>
      </c>
      <c r="E163" s="93" t="b">
        <v>0</v>
      </c>
      <c r="F163" s="93" t="b">
        <v>0</v>
      </c>
      <c r="G163" s="93" t="b">
        <v>0</v>
      </c>
    </row>
    <row r="164" spans="1:7" ht="15">
      <c r="A164" s="94" t="s">
        <v>867</v>
      </c>
      <c r="B164" s="93">
        <v>4</v>
      </c>
      <c r="C164" s="109">
        <v>0.0009965147461343548</v>
      </c>
      <c r="D164" s="93" t="s">
        <v>1237</v>
      </c>
      <c r="E164" s="93" t="b">
        <v>0</v>
      </c>
      <c r="F164" s="93" t="b">
        <v>0</v>
      </c>
      <c r="G164" s="93" t="b">
        <v>0</v>
      </c>
    </row>
    <row r="165" spans="1:7" ht="15">
      <c r="A165" s="94" t="s">
        <v>868</v>
      </c>
      <c r="B165" s="93">
        <v>4</v>
      </c>
      <c r="C165" s="109">
        <v>0.0011182087745073203</v>
      </c>
      <c r="D165" s="93" t="s">
        <v>1237</v>
      </c>
      <c r="E165" s="93" t="b">
        <v>0</v>
      </c>
      <c r="F165" s="93" t="b">
        <v>0</v>
      </c>
      <c r="G165" s="93" t="b">
        <v>0</v>
      </c>
    </row>
    <row r="166" spans="1:7" ht="15">
      <c r="A166" s="94" t="s">
        <v>869</v>
      </c>
      <c r="B166" s="93">
        <v>4</v>
      </c>
      <c r="C166" s="109">
        <v>0.0009101714589136913</v>
      </c>
      <c r="D166" s="93" t="s">
        <v>1237</v>
      </c>
      <c r="E166" s="93" t="b">
        <v>0</v>
      </c>
      <c r="F166" s="93" t="b">
        <v>0</v>
      </c>
      <c r="G166" s="93" t="b">
        <v>0</v>
      </c>
    </row>
    <row r="167" spans="1:7" ht="15">
      <c r="A167" s="94" t="s">
        <v>870</v>
      </c>
      <c r="B167" s="93">
        <v>4</v>
      </c>
      <c r="C167" s="109">
        <v>0.0009965147461343548</v>
      </c>
      <c r="D167" s="93" t="s">
        <v>1237</v>
      </c>
      <c r="E167" s="93" t="b">
        <v>1</v>
      </c>
      <c r="F167" s="93" t="b">
        <v>0</v>
      </c>
      <c r="G167" s="93" t="b">
        <v>0</v>
      </c>
    </row>
    <row r="168" spans="1:7" ht="15">
      <c r="A168" s="94" t="s">
        <v>871</v>
      </c>
      <c r="B168" s="93">
        <v>4</v>
      </c>
      <c r="C168" s="109">
        <v>0.0009101714589136913</v>
      </c>
      <c r="D168" s="93" t="s">
        <v>1237</v>
      </c>
      <c r="E168" s="93" t="b">
        <v>0</v>
      </c>
      <c r="F168" s="93" t="b">
        <v>0</v>
      </c>
      <c r="G168" s="93" t="b">
        <v>0</v>
      </c>
    </row>
    <row r="169" spans="1:7" ht="15">
      <c r="A169" s="94" t="s">
        <v>872</v>
      </c>
      <c r="B169" s="93">
        <v>4</v>
      </c>
      <c r="C169" s="109">
        <v>0.0009965147461343548</v>
      </c>
      <c r="D169" s="93" t="s">
        <v>1237</v>
      </c>
      <c r="E169" s="93" t="b">
        <v>0</v>
      </c>
      <c r="F169" s="93" t="b">
        <v>0</v>
      </c>
      <c r="G169" s="93" t="b">
        <v>0</v>
      </c>
    </row>
    <row r="170" spans="1:7" ht="15">
      <c r="A170" s="94" t="s">
        <v>873</v>
      </c>
      <c r="B170" s="93">
        <v>4</v>
      </c>
      <c r="C170" s="109">
        <v>0.0009101714589136913</v>
      </c>
      <c r="D170" s="93" t="s">
        <v>1237</v>
      </c>
      <c r="E170" s="93" t="b">
        <v>0</v>
      </c>
      <c r="F170" s="93" t="b">
        <v>0</v>
      </c>
      <c r="G170" s="93" t="b">
        <v>0</v>
      </c>
    </row>
    <row r="171" spans="1:7" ht="15">
      <c r="A171" s="94" t="s">
        <v>874</v>
      </c>
      <c r="B171" s="93">
        <v>4</v>
      </c>
      <c r="C171" s="109">
        <v>0.0009101714589136913</v>
      </c>
      <c r="D171" s="93" t="s">
        <v>1237</v>
      </c>
      <c r="E171" s="93" t="b">
        <v>0</v>
      </c>
      <c r="F171" s="93" t="b">
        <v>0</v>
      </c>
      <c r="G171" s="93" t="b">
        <v>0</v>
      </c>
    </row>
    <row r="172" spans="1:7" ht="15">
      <c r="A172" s="94" t="s">
        <v>875</v>
      </c>
      <c r="B172" s="93">
        <v>4</v>
      </c>
      <c r="C172" s="109">
        <v>0.0011182087745073203</v>
      </c>
      <c r="D172" s="93" t="s">
        <v>1237</v>
      </c>
      <c r="E172" s="93" t="b">
        <v>0</v>
      </c>
      <c r="F172" s="93" t="b">
        <v>0</v>
      </c>
      <c r="G172" s="93" t="b">
        <v>0</v>
      </c>
    </row>
    <row r="173" spans="1:7" ht="15">
      <c r="A173" s="94" t="s">
        <v>876</v>
      </c>
      <c r="B173" s="93">
        <v>4</v>
      </c>
      <c r="C173" s="109">
        <v>0.0009101714589136913</v>
      </c>
      <c r="D173" s="93" t="s">
        <v>1237</v>
      </c>
      <c r="E173" s="93" t="b">
        <v>1</v>
      </c>
      <c r="F173" s="93" t="b">
        <v>0</v>
      </c>
      <c r="G173" s="93" t="b">
        <v>0</v>
      </c>
    </row>
    <row r="174" spans="1:7" ht="15">
      <c r="A174" s="94" t="s">
        <v>877</v>
      </c>
      <c r="B174" s="93">
        <v>4</v>
      </c>
      <c r="C174" s="109">
        <v>0.0009101714589136913</v>
      </c>
      <c r="D174" s="93" t="s">
        <v>1237</v>
      </c>
      <c r="E174" s="93" t="b">
        <v>0</v>
      </c>
      <c r="F174" s="93" t="b">
        <v>0</v>
      </c>
      <c r="G174" s="93" t="b">
        <v>0</v>
      </c>
    </row>
    <row r="175" spans="1:7" ht="15">
      <c r="A175" s="94" t="s">
        <v>878</v>
      </c>
      <c r="B175" s="93">
        <v>4</v>
      </c>
      <c r="C175" s="109">
        <v>0.0009101714589136913</v>
      </c>
      <c r="D175" s="93" t="s">
        <v>1237</v>
      </c>
      <c r="E175" s="93" t="b">
        <v>0</v>
      </c>
      <c r="F175" s="93" t="b">
        <v>0</v>
      </c>
      <c r="G175" s="93" t="b">
        <v>0</v>
      </c>
    </row>
    <row r="176" spans="1:7" ht="15">
      <c r="A176" s="94" t="s">
        <v>879</v>
      </c>
      <c r="B176" s="93">
        <v>4</v>
      </c>
      <c r="C176" s="109">
        <v>0.0009101714589136913</v>
      </c>
      <c r="D176" s="93" t="s">
        <v>1237</v>
      </c>
      <c r="E176" s="93" t="b">
        <v>0</v>
      </c>
      <c r="F176" s="93" t="b">
        <v>0</v>
      </c>
      <c r="G176" s="93" t="b">
        <v>0</v>
      </c>
    </row>
    <row r="177" spans="1:7" ht="15">
      <c r="A177" s="94" t="s">
        <v>880</v>
      </c>
      <c r="B177" s="93">
        <v>4</v>
      </c>
      <c r="C177" s="109">
        <v>0.0009101714589136913</v>
      </c>
      <c r="D177" s="93" t="s">
        <v>1237</v>
      </c>
      <c r="E177" s="93" t="b">
        <v>0</v>
      </c>
      <c r="F177" s="93" t="b">
        <v>0</v>
      </c>
      <c r="G177" s="93" t="b">
        <v>0</v>
      </c>
    </row>
    <row r="178" spans="1:7" ht="15">
      <c r="A178" s="94" t="s">
        <v>881</v>
      </c>
      <c r="B178" s="93">
        <v>4</v>
      </c>
      <c r="C178" s="109">
        <v>0.0009101714589136913</v>
      </c>
      <c r="D178" s="93" t="s">
        <v>1237</v>
      </c>
      <c r="E178" s="93" t="b">
        <v>0</v>
      </c>
      <c r="F178" s="93" t="b">
        <v>0</v>
      </c>
      <c r="G178" s="93" t="b">
        <v>0</v>
      </c>
    </row>
    <row r="179" spans="1:7" ht="15">
      <c r="A179" s="94" t="s">
        <v>882</v>
      </c>
      <c r="B179" s="93">
        <v>4</v>
      </c>
      <c r="C179" s="109">
        <v>0.0009101714589136913</v>
      </c>
      <c r="D179" s="93" t="s">
        <v>1237</v>
      </c>
      <c r="E179" s="93" t="b">
        <v>0</v>
      </c>
      <c r="F179" s="93" t="b">
        <v>0</v>
      </c>
      <c r="G179" s="93" t="b">
        <v>0</v>
      </c>
    </row>
    <row r="180" spans="1:7" ht="15">
      <c r="A180" s="94" t="s">
        <v>883</v>
      </c>
      <c r="B180" s="93">
        <v>4</v>
      </c>
      <c r="C180" s="109">
        <v>0.0009101714589136913</v>
      </c>
      <c r="D180" s="93" t="s">
        <v>1237</v>
      </c>
      <c r="E180" s="93" t="b">
        <v>1</v>
      </c>
      <c r="F180" s="93" t="b">
        <v>0</v>
      </c>
      <c r="G180" s="93" t="b">
        <v>0</v>
      </c>
    </row>
    <row r="181" spans="1:7" ht="15">
      <c r="A181" s="94" t="s">
        <v>884</v>
      </c>
      <c r="B181" s="93">
        <v>4</v>
      </c>
      <c r="C181" s="109">
        <v>0.0009965147461343548</v>
      </c>
      <c r="D181" s="93" t="s">
        <v>1237</v>
      </c>
      <c r="E181" s="93" t="b">
        <v>0</v>
      </c>
      <c r="F181" s="93" t="b">
        <v>0</v>
      </c>
      <c r="G181" s="93" t="b">
        <v>0</v>
      </c>
    </row>
    <row r="182" spans="1:7" ht="15">
      <c r="A182" s="94" t="s">
        <v>885</v>
      </c>
      <c r="B182" s="93">
        <v>4</v>
      </c>
      <c r="C182" s="109">
        <v>0.0009101714589136913</v>
      </c>
      <c r="D182" s="93" t="s">
        <v>1237</v>
      </c>
      <c r="E182" s="93" t="b">
        <v>0</v>
      </c>
      <c r="F182" s="93" t="b">
        <v>0</v>
      </c>
      <c r="G182" s="93" t="b">
        <v>0</v>
      </c>
    </row>
    <row r="183" spans="1:7" ht="15">
      <c r="A183" s="94" t="s">
        <v>886</v>
      </c>
      <c r="B183" s="93">
        <v>4</v>
      </c>
      <c r="C183" s="109">
        <v>0.0009101714589136913</v>
      </c>
      <c r="D183" s="93" t="s">
        <v>1237</v>
      </c>
      <c r="E183" s="93" t="b">
        <v>0</v>
      </c>
      <c r="F183" s="93" t="b">
        <v>0</v>
      </c>
      <c r="G183" s="93" t="b">
        <v>0</v>
      </c>
    </row>
    <row r="184" spans="1:7" ht="15">
      <c r="A184" s="94" t="s">
        <v>887</v>
      </c>
      <c r="B184" s="93">
        <v>4</v>
      </c>
      <c r="C184" s="109">
        <v>0.0009101714589136913</v>
      </c>
      <c r="D184" s="93" t="s">
        <v>1237</v>
      </c>
      <c r="E184" s="93" t="b">
        <v>0</v>
      </c>
      <c r="F184" s="93" t="b">
        <v>0</v>
      </c>
      <c r="G184" s="93" t="b">
        <v>0</v>
      </c>
    </row>
    <row r="185" spans="1:7" ht="15">
      <c r="A185" s="94" t="s">
        <v>888</v>
      </c>
      <c r="B185" s="93">
        <v>4</v>
      </c>
      <c r="C185" s="109">
        <v>0.0009101714589136913</v>
      </c>
      <c r="D185" s="93" t="s">
        <v>1237</v>
      </c>
      <c r="E185" s="93" t="b">
        <v>0</v>
      </c>
      <c r="F185" s="93" t="b">
        <v>0</v>
      </c>
      <c r="G185" s="93" t="b">
        <v>0</v>
      </c>
    </row>
    <row r="186" spans="1:7" ht="15">
      <c r="A186" s="94" t="s">
        <v>889</v>
      </c>
      <c r="B186" s="93">
        <v>4</v>
      </c>
      <c r="C186" s="109">
        <v>0.0009965147461343548</v>
      </c>
      <c r="D186" s="93" t="s">
        <v>1237</v>
      </c>
      <c r="E186" s="93" t="b">
        <v>0</v>
      </c>
      <c r="F186" s="93" t="b">
        <v>0</v>
      </c>
      <c r="G186" s="93" t="b">
        <v>0</v>
      </c>
    </row>
    <row r="187" spans="1:7" ht="15">
      <c r="A187" s="94" t="s">
        <v>890</v>
      </c>
      <c r="B187" s="93">
        <v>4</v>
      </c>
      <c r="C187" s="109">
        <v>0.0009101714589136913</v>
      </c>
      <c r="D187" s="93" t="s">
        <v>1237</v>
      </c>
      <c r="E187" s="93" t="b">
        <v>0</v>
      </c>
      <c r="F187" s="93" t="b">
        <v>0</v>
      </c>
      <c r="G187" s="93" t="b">
        <v>0</v>
      </c>
    </row>
    <row r="188" spans="1:7" ht="15">
      <c r="A188" s="94" t="s">
        <v>891</v>
      </c>
      <c r="B188" s="93">
        <v>4</v>
      </c>
      <c r="C188" s="109">
        <v>0.0009101714589136913</v>
      </c>
      <c r="D188" s="93" t="s">
        <v>1237</v>
      </c>
      <c r="E188" s="93" t="b">
        <v>0</v>
      </c>
      <c r="F188" s="93" t="b">
        <v>0</v>
      </c>
      <c r="G188" s="93" t="b">
        <v>0</v>
      </c>
    </row>
    <row r="189" spans="1:7" ht="15">
      <c r="A189" s="94" t="s">
        <v>892</v>
      </c>
      <c r="B189" s="93">
        <v>4</v>
      </c>
      <c r="C189" s="109">
        <v>0.0009101714589136913</v>
      </c>
      <c r="D189" s="93" t="s">
        <v>1237</v>
      </c>
      <c r="E189" s="93" t="b">
        <v>0</v>
      </c>
      <c r="F189" s="93" t="b">
        <v>0</v>
      </c>
      <c r="G189" s="93" t="b">
        <v>0</v>
      </c>
    </row>
    <row r="190" spans="1:7" ht="15">
      <c r="A190" s="94" t="s">
        <v>893</v>
      </c>
      <c r="B190" s="93">
        <v>4</v>
      </c>
      <c r="C190" s="109">
        <v>0.0009965147461343548</v>
      </c>
      <c r="D190" s="93" t="s">
        <v>1237</v>
      </c>
      <c r="E190" s="93" t="b">
        <v>0</v>
      </c>
      <c r="F190" s="93" t="b">
        <v>0</v>
      </c>
      <c r="G190" s="93" t="b">
        <v>0</v>
      </c>
    </row>
    <row r="191" spans="1:7" ht="15">
      <c r="A191" s="94" t="s">
        <v>894</v>
      </c>
      <c r="B191" s="93">
        <v>4</v>
      </c>
      <c r="C191" s="109">
        <v>0.0009101714589136913</v>
      </c>
      <c r="D191" s="93" t="s">
        <v>1237</v>
      </c>
      <c r="E191" s="93" t="b">
        <v>0</v>
      </c>
      <c r="F191" s="93" t="b">
        <v>0</v>
      </c>
      <c r="G191" s="93" t="b">
        <v>0</v>
      </c>
    </row>
    <row r="192" spans="1:7" ht="15">
      <c r="A192" s="94" t="s">
        <v>895</v>
      </c>
      <c r="B192" s="93">
        <v>4</v>
      </c>
      <c r="C192" s="109">
        <v>0.0009101714589136913</v>
      </c>
      <c r="D192" s="93" t="s">
        <v>1237</v>
      </c>
      <c r="E192" s="93" t="b">
        <v>0</v>
      </c>
      <c r="F192" s="93" t="b">
        <v>0</v>
      </c>
      <c r="G192" s="93" t="b">
        <v>0</v>
      </c>
    </row>
    <row r="193" spans="1:7" ht="15">
      <c r="A193" s="94" t="s">
        <v>896</v>
      </c>
      <c r="B193" s="93">
        <v>4</v>
      </c>
      <c r="C193" s="109">
        <v>0.0009101714589136913</v>
      </c>
      <c r="D193" s="93" t="s">
        <v>1237</v>
      </c>
      <c r="E193" s="93" t="b">
        <v>0</v>
      </c>
      <c r="F193" s="93" t="b">
        <v>0</v>
      </c>
      <c r="G193" s="93" t="b">
        <v>0</v>
      </c>
    </row>
    <row r="194" spans="1:7" ht="15">
      <c r="A194" s="94" t="s">
        <v>897</v>
      </c>
      <c r="B194" s="93">
        <v>4</v>
      </c>
      <c r="C194" s="109">
        <v>0.0009101714589136913</v>
      </c>
      <c r="D194" s="93" t="s">
        <v>1237</v>
      </c>
      <c r="E194" s="93" t="b">
        <v>0</v>
      </c>
      <c r="F194" s="93" t="b">
        <v>0</v>
      </c>
      <c r="G194" s="93" t="b">
        <v>0</v>
      </c>
    </row>
    <row r="195" spans="1:7" ht="15">
      <c r="A195" s="94" t="s">
        <v>898</v>
      </c>
      <c r="B195" s="93">
        <v>4</v>
      </c>
      <c r="C195" s="109">
        <v>0.0009965147461343548</v>
      </c>
      <c r="D195" s="93" t="s">
        <v>1237</v>
      </c>
      <c r="E195" s="93" t="b">
        <v>0</v>
      </c>
      <c r="F195" s="93" t="b">
        <v>0</v>
      </c>
      <c r="G195" s="93" t="b">
        <v>0</v>
      </c>
    </row>
    <row r="196" spans="1:7" ht="15">
      <c r="A196" s="94" t="s">
        <v>899</v>
      </c>
      <c r="B196" s="93">
        <v>4</v>
      </c>
      <c r="C196" s="109">
        <v>0.0009965147461343548</v>
      </c>
      <c r="D196" s="93" t="s">
        <v>1237</v>
      </c>
      <c r="E196" s="93" t="b">
        <v>0</v>
      </c>
      <c r="F196" s="93" t="b">
        <v>0</v>
      </c>
      <c r="G196" s="93" t="b">
        <v>0</v>
      </c>
    </row>
    <row r="197" spans="1:7" ht="15">
      <c r="A197" s="94" t="s">
        <v>900</v>
      </c>
      <c r="B197" s="93">
        <v>4</v>
      </c>
      <c r="C197" s="109">
        <v>0.0009101714589136913</v>
      </c>
      <c r="D197" s="93" t="s">
        <v>1237</v>
      </c>
      <c r="E197" s="93" t="b">
        <v>0</v>
      </c>
      <c r="F197" s="93" t="b">
        <v>0</v>
      </c>
      <c r="G197" s="93" t="b">
        <v>0</v>
      </c>
    </row>
    <row r="198" spans="1:7" ht="15">
      <c r="A198" s="94" t="s">
        <v>901</v>
      </c>
      <c r="B198" s="93">
        <v>4</v>
      </c>
      <c r="C198" s="109">
        <v>0.0009965147461343548</v>
      </c>
      <c r="D198" s="93" t="s">
        <v>1237</v>
      </c>
      <c r="E198" s="93" t="b">
        <v>0</v>
      </c>
      <c r="F198" s="93" t="b">
        <v>0</v>
      </c>
      <c r="G198" s="93" t="b">
        <v>0</v>
      </c>
    </row>
    <row r="199" spans="1:7" ht="15">
      <c r="A199" s="94" t="s">
        <v>902</v>
      </c>
      <c r="B199" s="93">
        <v>4</v>
      </c>
      <c r="C199" s="109">
        <v>0.0009101714589136913</v>
      </c>
      <c r="D199" s="93" t="s">
        <v>1237</v>
      </c>
      <c r="E199" s="93" t="b">
        <v>0</v>
      </c>
      <c r="F199" s="93" t="b">
        <v>0</v>
      </c>
      <c r="G199" s="93" t="b">
        <v>0</v>
      </c>
    </row>
    <row r="200" spans="1:7" ht="15">
      <c r="A200" s="94" t="s">
        <v>903</v>
      </c>
      <c r="B200" s="93">
        <v>4</v>
      </c>
      <c r="C200" s="109">
        <v>0.0009101714589136913</v>
      </c>
      <c r="D200" s="93" t="s">
        <v>1237</v>
      </c>
      <c r="E200" s="93" t="b">
        <v>0</v>
      </c>
      <c r="F200" s="93" t="b">
        <v>0</v>
      </c>
      <c r="G200" s="93" t="b">
        <v>0</v>
      </c>
    </row>
    <row r="201" spans="1:7" ht="15">
      <c r="A201" s="94" t="s">
        <v>904</v>
      </c>
      <c r="B201" s="93">
        <v>4</v>
      </c>
      <c r="C201" s="109">
        <v>0.0009101714589136913</v>
      </c>
      <c r="D201" s="93" t="s">
        <v>1237</v>
      </c>
      <c r="E201" s="93" t="b">
        <v>1</v>
      </c>
      <c r="F201" s="93" t="b">
        <v>0</v>
      </c>
      <c r="G201" s="93" t="b">
        <v>0</v>
      </c>
    </row>
    <row r="202" spans="1:7" ht="15">
      <c r="A202" s="94" t="s">
        <v>905</v>
      </c>
      <c r="B202" s="93">
        <v>4</v>
      </c>
      <c r="C202" s="109">
        <v>0.0009101714589136913</v>
      </c>
      <c r="D202" s="93" t="s">
        <v>1237</v>
      </c>
      <c r="E202" s="93" t="b">
        <v>0</v>
      </c>
      <c r="F202" s="93" t="b">
        <v>0</v>
      </c>
      <c r="G202" s="93" t="b">
        <v>0</v>
      </c>
    </row>
    <row r="203" spans="1:7" ht="15">
      <c r="A203" s="94" t="s">
        <v>906</v>
      </c>
      <c r="B203" s="93">
        <v>4</v>
      </c>
      <c r="C203" s="109">
        <v>0.0009965147461343548</v>
      </c>
      <c r="D203" s="93" t="s">
        <v>1237</v>
      </c>
      <c r="E203" s="93" t="b">
        <v>0</v>
      </c>
      <c r="F203" s="93" t="b">
        <v>0</v>
      </c>
      <c r="G203" s="93" t="b">
        <v>0</v>
      </c>
    </row>
    <row r="204" spans="1:7" ht="15">
      <c r="A204" s="94" t="s">
        <v>907</v>
      </c>
      <c r="B204" s="93">
        <v>4</v>
      </c>
      <c r="C204" s="109">
        <v>0.0009101714589136913</v>
      </c>
      <c r="D204" s="93" t="s">
        <v>1237</v>
      </c>
      <c r="E204" s="93" t="b">
        <v>0</v>
      </c>
      <c r="F204" s="93" t="b">
        <v>0</v>
      </c>
      <c r="G204" s="93" t="b">
        <v>0</v>
      </c>
    </row>
    <row r="205" spans="1:7" ht="15">
      <c r="A205" s="94" t="s">
        <v>908</v>
      </c>
      <c r="B205" s="93">
        <v>4</v>
      </c>
      <c r="C205" s="109">
        <v>0.0009965147461343548</v>
      </c>
      <c r="D205" s="93" t="s">
        <v>1237</v>
      </c>
      <c r="E205" s="93" t="b">
        <v>0</v>
      </c>
      <c r="F205" s="93" t="b">
        <v>0</v>
      </c>
      <c r="G205" s="93" t="b">
        <v>0</v>
      </c>
    </row>
    <row r="206" spans="1:7" ht="15">
      <c r="A206" s="94" t="s">
        <v>909</v>
      </c>
      <c r="B206" s="93">
        <v>4</v>
      </c>
      <c r="C206" s="109">
        <v>0.0009101714589136913</v>
      </c>
      <c r="D206" s="93" t="s">
        <v>1237</v>
      </c>
      <c r="E206" s="93" t="b">
        <v>0</v>
      </c>
      <c r="F206" s="93" t="b">
        <v>0</v>
      </c>
      <c r="G206" s="93" t="b">
        <v>0</v>
      </c>
    </row>
    <row r="207" spans="1:7" ht="15">
      <c r="A207" s="94" t="s">
        <v>910</v>
      </c>
      <c r="B207" s="93">
        <v>4</v>
      </c>
      <c r="C207" s="109">
        <v>0.0011182087745073203</v>
      </c>
      <c r="D207" s="93" t="s">
        <v>1237</v>
      </c>
      <c r="E207" s="93" t="b">
        <v>0</v>
      </c>
      <c r="F207" s="93" t="b">
        <v>0</v>
      </c>
      <c r="G207" s="93" t="b">
        <v>0</v>
      </c>
    </row>
    <row r="208" spans="1:7" ht="15">
      <c r="A208" s="94" t="s">
        <v>911</v>
      </c>
      <c r="B208" s="93">
        <v>4</v>
      </c>
      <c r="C208" s="109">
        <v>0.0009101714589136913</v>
      </c>
      <c r="D208" s="93" t="s">
        <v>1237</v>
      </c>
      <c r="E208" s="93" t="b">
        <v>0</v>
      </c>
      <c r="F208" s="93" t="b">
        <v>0</v>
      </c>
      <c r="G208" s="93" t="b">
        <v>0</v>
      </c>
    </row>
    <row r="209" spans="1:7" ht="15">
      <c r="A209" s="94" t="s">
        <v>912</v>
      </c>
      <c r="B209" s="93">
        <v>4</v>
      </c>
      <c r="C209" s="109">
        <v>0.0009101714589136913</v>
      </c>
      <c r="D209" s="93" t="s">
        <v>1237</v>
      </c>
      <c r="E209" s="93" t="b">
        <v>0</v>
      </c>
      <c r="F209" s="93" t="b">
        <v>0</v>
      </c>
      <c r="G209" s="93" t="b">
        <v>0</v>
      </c>
    </row>
    <row r="210" spans="1:7" ht="15">
      <c r="A210" s="94" t="s">
        <v>913</v>
      </c>
      <c r="B210" s="93">
        <v>4</v>
      </c>
      <c r="C210" s="109">
        <v>0.0009101714589136913</v>
      </c>
      <c r="D210" s="93" t="s">
        <v>1237</v>
      </c>
      <c r="E210" s="93" t="b">
        <v>1</v>
      </c>
      <c r="F210" s="93" t="b">
        <v>0</v>
      </c>
      <c r="G210" s="93" t="b">
        <v>0</v>
      </c>
    </row>
    <row r="211" spans="1:7" ht="15">
      <c r="A211" s="94" t="s">
        <v>914</v>
      </c>
      <c r="B211" s="93">
        <v>4</v>
      </c>
      <c r="C211" s="109">
        <v>0.0009101714589136913</v>
      </c>
      <c r="D211" s="93" t="s">
        <v>1237</v>
      </c>
      <c r="E211" s="93" t="b">
        <v>0</v>
      </c>
      <c r="F211" s="93" t="b">
        <v>0</v>
      </c>
      <c r="G211" s="93" t="b">
        <v>0</v>
      </c>
    </row>
    <row r="212" spans="1:7" ht="15">
      <c r="A212" s="94" t="s">
        <v>915</v>
      </c>
      <c r="B212" s="93">
        <v>4</v>
      </c>
      <c r="C212" s="109">
        <v>0.0009101714589136913</v>
      </c>
      <c r="D212" s="93" t="s">
        <v>1237</v>
      </c>
      <c r="E212" s="93" t="b">
        <v>0</v>
      </c>
      <c r="F212" s="93" t="b">
        <v>0</v>
      </c>
      <c r="G212" s="93" t="b">
        <v>0</v>
      </c>
    </row>
    <row r="213" spans="1:7" ht="15">
      <c r="A213" s="94" t="s">
        <v>916</v>
      </c>
      <c r="B213" s="93">
        <v>4</v>
      </c>
      <c r="C213" s="109">
        <v>0.0009101714589136913</v>
      </c>
      <c r="D213" s="93" t="s">
        <v>1237</v>
      </c>
      <c r="E213" s="93" t="b">
        <v>0</v>
      </c>
      <c r="F213" s="93" t="b">
        <v>0</v>
      </c>
      <c r="G213" s="93" t="b">
        <v>0</v>
      </c>
    </row>
    <row r="214" spans="1:7" ht="15">
      <c r="A214" s="94" t="s">
        <v>917</v>
      </c>
      <c r="B214" s="93">
        <v>4</v>
      </c>
      <c r="C214" s="109">
        <v>0.0009101714589136913</v>
      </c>
      <c r="D214" s="93" t="s">
        <v>1237</v>
      </c>
      <c r="E214" s="93" t="b">
        <v>0</v>
      </c>
      <c r="F214" s="93" t="b">
        <v>0</v>
      </c>
      <c r="G214" s="93" t="b">
        <v>0</v>
      </c>
    </row>
    <row r="215" spans="1:7" ht="15">
      <c r="A215" s="94" t="s">
        <v>918</v>
      </c>
      <c r="B215" s="93">
        <v>4</v>
      </c>
      <c r="C215" s="109">
        <v>0.0009965147461343548</v>
      </c>
      <c r="D215" s="93" t="s">
        <v>1237</v>
      </c>
      <c r="E215" s="93" t="b">
        <v>0</v>
      </c>
      <c r="F215" s="93" t="b">
        <v>0</v>
      </c>
      <c r="G215" s="93" t="b">
        <v>0</v>
      </c>
    </row>
    <row r="216" spans="1:7" ht="15">
      <c r="A216" s="94" t="s">
        <v>919</v>
      </c>
      <c r="B216" s="93">
        <v>4</v>
      </c>
      <c r="C216" s="109">
        <v>0.0009965147461343548</v>
      </c>
      <c r="D216" s="93" t="s">
        <v>1237</v>
      </c>
      <c r="E216" s="93" t="b">
        <v>1</v>
      </c>
      <c r="F216" s="93" t="b">
        <v>0</v>
      </c>
      <c r="G216" s="93" t="b">
        <v>0</v>
      </c>
    </row>
    <row r="217" spans="1:7" ht="15">
      <c r="A217" s="94" t="s">
        <v>920</v>
      </c>
      <c r="B217" s="93">
        <v>4</v>
      </c>
      <c r="C217" s="109">
        <v>0.0009101714589136913</v>
      </c>
      <c r="D217" s="93" t="s">
        <v>1237</v>
      </c>
      <c r="E217" s="93" t="b">
        <v>0</v>
      </c>
      <c r="F217" s="93" t="b">
        <v>0</v>
      </c>
      <c r="G217" s="93" t="b">
        <v>0</v>
      </c>
    </row>
    <row r="218" spans="1:7" ht="15">
      <c r="A218" s="94" t="s">
        <v>921</v>
      </c>
      <c r="B218" s="93">
        <v>4</v>
      </c>
      <c r="C218" s="109">
        <v>0.0009101714589136913</v>
      </c>
      <c r="D218" s="93" t="s">
        <v>1237</v>
      </c>
      <c r="E218" s="93" t="b">
        <v>0</v>
      </c>
      <c r="F218" s="93" t="b">
        <v>0</v>
      </c>
      <c r="G218" s="93" t="b">
        <v>0</v>
      </c>
    </row>
    <row r="219" spans="1:7" ht="15">
      <c r="A219" s="94" t="s">
        <v>922</v>
      </c>
      <c r="B219" s="93">
        <v>4</v>
      </c>
      <c r="C219" s="109">
        <v>0.0011182087745073203</v>
      </c>
      <c r="D219" s="93" t="s">
        <v>1237</v>
      </c>
      <c r="E219" s="93" t="b">
        <v>0</v>
      </c>
      <c r="F219" s="93" t="b">
        <v>0</v>
      </c>
      <c r="G219" s="93" t="b">
        <v>0</v>
      </c>
    </row>
    <row r="220" spans="1:7" ht="15">
      <c r="A220" s="94" t="s">
        <v>923</v>
      </c>
      <c r="B220" s="93">
        <v>4</v>
      </c>
      <c r="C220" s="109">
        <v>0.0009101714589136913</v>
      </c>
      <c r="D220" s="93" t="s">
        <v>1237</v>
      </c>
      <c r="E220" s="93" t="b">
        <v>0</v>
      </c>
      <c r="F220" s="93" t="b">
        <v>0</v>
      </c>
      <c r="G220" s="93" t="b">
        <v>0</v>
      </c>
    </row>
    <row r="221" spans="1:7" ht="15">
      <c r="A221" s="94" t="s">
        <v>924</v>
      </c>
      <c r="B221" s="93">
        <v>4</v>
      </c>
      <c r="C221" s="109">
        <v>0.0009101714589136913</v>
      </c>
      <c r="D221" s="93" t="s">
        <v>1237</v>
      </c>
      <c r="E221" s="93" t="b">
        <v>0</v>
      </c>
      <c r="F221" s="93" t="b">
        <v>0</v>
      </c>
      <c r="G221" s="93" t="b">
        <v>0</v>
      </c>
    </row>
    <row r="222" spans="1:7" ht="15">
      <c r="A222" s="94" t="s">
        <v>925</v>
      </c>
      <c r="B222" s="93">
        <v>4</v>
      </c>
      <c r="C222" s="109">
        <v>0.0009965147461343548</v>
      </c>
      <c r="D222" s="93" t="s">
        <v>1237</v>
      </c>
      <c r="E222" s="93" t="b">
        <v>0</v>
      </c>
      <c r="F222" s="93" t="b">
        <v>0</v>
      </c>
      <c r="G222" s="93" t="b">
        <v>0</v>
      </c>
    </row>
    <row r="223" spans="1:7" ht="15">
      <c r="A223" s="94" t="s">
        <v>926</v>
      </c>
      <c r="B223" s="93">
        <v>4</v>
      </c>
      <c r="C223" s="109">
        <v>0.0009965147461343548</v>
      </c>
      <c r="D223" s="93" t="s">
        <v>1237</v>
      </c>
      <c r="E223" s="93" t="b">
        <v>0</v>
      </c>
      <c r="F223" s="93" t="b">
        <v>0</v>
      </c>
      <c r="G223" s="93" t="b">
        <v>0</v>
      </c>
    </row>
    <row r="224" spans="1:7" ht="15">
      <c r="A224" s="94" t="s">
        <v>927</v>
      </c>
      <c r="B224" s="93">
        <v>4</v>
      </c>
      <c r="C224" s="109">
        <v>0.0009965147461343548</v>
      </c>
      <c r="D224" s="93" t="s">
        <v>1237</v>
      </c>
      <c r="E224" s="93" t="b">
        <v>0</v>
      </c>
      <c r="F224" s="93" t="b">
        <v>0</v>
      </c>
      <c r="G224" s="93" t="b">
        <v>0</v>
      </c>
    </row>
    <row r="225" spans="1:7" ht="15">
      <c r="A225" s="94" t="s">
        <v>928</v>
      </c>
      <c r="B225" s="93">
        <v>4</v>
      </c>
      <c r="C225" s="109">
        <v>0.0013262460901009494</v>
      </c>
      <c r="D225" s="93" t="s">
        <v>1237</v>
      </c>
      <c r="E225" s="93" t="b">
        <v>1</v>
      </c>
      <c r="F225" s="93" t="b">
        <v>0</v>
      </c>
      <c r="G225" s="93" t="b">
        <v>0</v>
      </c>
    </row>
    <row r="226" spans="1:7" ht="15">
      <c r="A226" s="94" t="s">
        <v>929</v>
      </c>
      <c r="B226" s="93">
        <v>4</v>
      </c>
      <c r="C226" s="109">
        <v>0.0013262460901009494</v>
      </c>
      <c r="D226" s="93" t="s">
        <v>1237</v>
      </c>
      <c r="E226" s="93" t="b">
        <v>0</v>
      </c>
      <c r="F226" s="93" t="b">
        <v>0</v>
      </c>
      <c r="G226" s="93" t="b">
        <v>0</v>
      </c>
    </row>
    <row r="227" spans="1:7" ht="15">
      <c r="A227" s="94" t="s">
        <v>930</v>
      </c>
      <c r="B227" s="93">
        <v>3</v>
      </c>
      <c r="C227" s="109">
        <v>0.0007473860596007662</v>
      </c>
      <c r="D227" s="93" t="s">
        <v>1237</v>
      </c>
      <c r="E227" s="93" t="b">
        <v>0</v>
      </c>
      <c r="F227" s="93" t="b">
        <v>0</v>
      </c>
      <c r="G227" s="93" t="b">
        <v>0</v>
      </c>
    </row>
    <row r="228" spans="1:7" ht="15">
      <c r="A228" s="94" t="s">
        <v>931</v>
      </c>
      <c r="B228" s="93">
        <v>3</v>
      </c>
      <c r="C228" s="109">
        <v>0.0007473860596007662</v>
      </c>
      <c r="D228" s="93" t="s">
        <v>1237</v>
      </c>
      <c r="E228" s="93" t="b">
        <v>0</v>
      </c>
      <c r="F228" s="93" t="b">
        <v>0</v>
      </c>
      <c r="G228" s="93" t="b">
        <v>0</v>
      </c>
    </row>
    <row r="229" spans="1:7" ht="15">
      <c r="A229" s="94" t="s">
        <v>932</v>
      </c>
      <c r="B229" s="93">
        <v>3</v>
      </c>
      <c r="C229" s="109">
        <v>0.0007473860596007662</v>
      </c>
      <c r="D229" s="93" t="s">
        <v>1237</v>
      </c>
      <c r="E229" s="93" t="b">
        <v>0</v>
      </c>
      <c r="F229" s="93" t="b">
        <v>0</v>
      </c>
      <c r="G229" s="93" t="b">
        <v>0</v>
      </c>
    </row>
    <row r="230" spans="1:7" ht="15">
      <c r="A230" s="94" t="s">
        <v>933</v>
      </c>
      <c r="B230" s="93">
        <v>3</v>
      </c>
      <c r="C230" s="109">
        <v>0.0007473860596007662</v>
      </c>
      <c r="D230" s="93" t="s">
        <v>1237</v>
      </c>
      <c r="E230" s="93" t="b">
        <v>0</v>
      </c>
      <c r="F230" s="93" t="b">
        <v>0</v>
      </c>
      <c r="G230" s="93" t="b">
        <v>0</v>
      </c>
    </row>
    <row r="231" spans="1:7" ht="15">
      <c r="A231" s="94" t="s">
        <v>934</v>
      </c>
      <c r="B231" s="93">
        <v>3</v>
      </c>
      <c r="C231" s="109">
        <v>0.0007473860596007662</v>
      </c>
      <c r="D231" s="93" t="s">
        <v>1237</v>
      </c>
      <c r="E231" s="93" t="b">
        <v>0</v>
      </c>
      <c r="F231" s="93" t="b">
        <v>0</v>
      </c>
      <c r="G231" s="93" t="b">
        <v>0</v>
      </c>
    </row>
    <row r="232" spans="1:7" ht="15">
      <c r="A232" s="94" t="s">
        <v>935</v>
      </c>
      <c r="B232" s="93">
        <v>3</v>
      </c>
      <c r="C232" s="109">
        <v>0.0007473860596007662</v>
      </c>
      <c r="D232" s="93" t="s">
        <v>1237</v>
      </c>
      <c r="E232" s="93" t="b">
        <v>1</v>
      </c>
      <c r="F232" s="93" t="b">
        <v>0</v>
      </c>
      <c r="G232" s="93" t="b">
        <v>0</v>
      </c>
    </row>
    <row r="233" spans="1:7" ht="15">
      <c r="A233" s="94" t="s">
        <v>936</v>
      </c>
      <c r="B233" s="93">
        <v>3</v>
      </c>
      <c r="C233" s="109">
        <v>0.0007473860596007662</v>
      </c>
      <c r="D233" s="93" t="s">
        <v>1237</v>
      </c>
      <c r="E233" s="93" t="b">
        <v>0</v>
      </c>
      <c r="F233" s="93" t="b">
        <v>0</v>
      </c>
      <c r="G233" s="93" t="b">
        <v>0</v>
      </c>
    </row>
    <row r="234" spans="1:7" ht="15">
      <c r="A234" s="94" t="s">
        <v>937</v>
      </c>
      <c r="B234" s="93">
        <v>3</v>
      </c>
      <c r="C234" s="109">
        <v>0.0007473860596007662</v>
      </c>
      <c r="D234" s="93" t="s">
        <v>1237</v>
      </c>
      <c r="E234" s="93" t="b">
        <v>0</v>
      </c>
      <c r="F234" s="93" t="b">
        <v>0</v>
      </c>
      <c r="G234" s="93" t="b">
        <v>0</v>
      </c>
    </row>
    <row r="235" spans="1:7" ht="15">
      <c r="A235" s="94" t="s">
        <v>938</v>
      </c>
      <c r="B235" s="93">
        <v>3</v>
      </c>
      <c r="C235" s="109">
        <v>0.0007473860596007662</v>
      </c>
      <c r="D235" s="93" t="s">
        <v>1237</v>
      </c>
      <c r="E235" s="93" t="b">
        <v>0</v>
      </c>
      <c r="F235" s="93" t="b">
        <v>0</v>
      </c>
      <c r="G235" s="93" t="b">
        <v>0</v>
      </c>
    </row>
    <row r="236" spans="1:7" ht="15">
      <c r="A236" s="94" t="s">
        <v>939</v>
      </c>
      <c r="B236" s="93">
        <v>3</v>
      </c>
      <c r="C236" s="109">
        <v>0.0007473860596007662</v>
      </c>
      <c r="D236" s="93" t="s">
        <v>1237</v>
      </c>
      <c r="E236" s="93" t="b">
        <v>0</v>
      </c>
      <c r="F236" s="93" t="b">
        <v>0</v>
      </c>
      <c r="G236" s="93" t="b">
        <v>0</v>
      </c>
    </row>
    <row r="237" spans="1:7" ht="15">
      <c r="A237" s="94" t="s">
        <v>940</v>
      </c>
      <c r="B237" s="93">
        <v>3</v>
      </c>
      <c r="C237" s="109">
        <v>0.0007473860596007662</v>
      </c>
      <c r="D237" s="93" t="s">
        <v>1237</v>
      </c>
      <c r="E237" s="93" t="b">
        <v>1</v>
      </c>
      <c r="F237" s="93" t="b">
        <v>0</v>
      </c>
      <c r="G237" s="93" t="b">
        <v>0</v>
      </c>
    </row>
    <row r="238" spans="1:7" ht="15">
      <c r="A238" s="94" t="s">
        <v>941</v>
      </c>
      <c r="B238" s="93">
        <v>3</v>
      </c>
      <c r="C238" s="109">
        <v>0.0007473860596007662</v>
      </c>
      <c r="D238" s="93" t="s">
        <v>1237</v>
      </c>
      <c r="E238" s="93" t="b">
        <v>0</v>
      </c>
      <c r="F238" s="93" t="b">
        <v>0</v>
      </c>
      <c r="G238" s="93" t="b">
        <v>0</v>
      </c>
    </row>
    <row r="239" spans="1:7" ht="15">
      <c r="A239" s="94" t="s">
        <v>942</v>
      </c>
      <c r="B239" s="93">
        <v>3</v>
      </c>
      <c r="C239" s="109">
        <v>0.0007473860596007662</v>
      </c>
      <c r="D239" s="93" t="s">
        <v>1237</v>
      </c>
      <c r="E239" s="93" t="b">
        <v>0</v>
      </c>
      <c r="F239" s="93" t="b">
        <v>0</v>
      </c>
      <c r="G239" s="93" t="b">
        <v>0</v>
      </c>
    </row>
    <row r="240" spans="1:7" ht="15">
      <c r="A240" s="94" t="s">
        <v>943</v>
      </c>
      <c r="B240" s="93">
        <v>3</v>
      </c>
      <c r="C240" s="109">
        <v>0.0007473860596007662</v>
      </c>
      <c r="D240" s="93" t="s">
        <v>1237</v>
      </c>
      <c r="E240" s="93" t="b">
        <v>0</v>
      </c>
      <c r="F240" s="93" t="b">
        <v>0</v>
      </c>
      <c r="G240" s="93" t="b">
        <v>0</v>
      </c>
    </row>
    <row r="241" spans="1:7" ht="15">
      <c r="A241" s="94" t="s">
        <v>944</v>
      </c>
      <c r="B241" s="93">
        <v>3</v>
      </c>
      <c r="C241" s="109">
        <v>0.0007473860596007662</v>
      </c>
      <c r="D241" s="93" t="s">
        <v>1237</v>
      </c>
      <c r="E241" s="93" t="b">
        <v>0</v>
      </c>
      <c r="F241" s="93" t="b">
        <v>0</v>
      </c>
      <c r="G241" s="93" t="b">
        <v>0</v>
      </c>
    </row>
    <row r="242" spans="1:7" ht="15">
      <c r="A242" s="94" t="s">
        <v>945</v>
      </c>
      <c r="B242" s="93">
        <v>3</v>
      </c>
      <c r="C242" s="109">
        <v>0.0007473860596007662</v>
      </c>
      <c r="D242" s="93" t="s">
        <v>1237</v>
      </c>
      <c r="E242" s="93" t="b">
        <v>0</v>
      </c>
      <c r="F242" s="93" t="b">
        <v>0</v>
      </c>
      <c r="G242" s="93" t="b">
        <v>0</v>
      </c>
    </row>
    <row r="243" spans="1:7" ht="15">
      <c r="A243" s="94" t="s">
        <v>946</v>
      </c>
      <c r="B243" s="93">
        <v>3</v>
      </c>
      <c r="C243" s="109">
        <v>0.0007473860596007662</v>
      </c>
      <c r="D243" s="93" t="s">
        <v>1237</v>
      </c>
      <c r="E243" s="93" t="b">
        <v>1</v>
      </c>
      <c r="F243" s="93" t="b">
        <v>0</v>
      </c>
      <c r="G243" s="93" t="b">
        <v>0</v>
      </c>
    </row>
    <row r="244" spans="1:7" ht="15">
      <c r="A244" s="94" t="s">
        <v>947</v>
      </c>
      <c r="B244" s="93">
        <v>3</v>
      </c>
      <c r="C244" s="109">
        <v>0.0007473860596007662</v>
      </c>
      <c r="D244" s="93" t="s">
        <v>1237</v>
      </c>
      <c r="E244" s="93" t="b">
        <v>0</v>
      </c>
      <c r="F244" s="93" t="b">
        <v>0</v>
      </c>
      <c r="G244" s="93" t="b">
        <v>0</v>
      </c>
    </row>
    <row r="245" spans="1:7" ht="15">
      <c r="A245" s="94" t="s">
        <v>948</v>
      </c>
      <c r="B245" s="93">
        <v>3</v>
      </c>
      <c r="C245" s="109">
        <v>0.0007473860596007662</v>
      </c>
      <c r="D245" s="93" t="s">
        <v>1237</v>
      </c>
      <c r="E245" s="93" t="b">
        <v>0</v>
      </c>
      <c r="F245" s="93" t="b">
        <v>0</v>
      </c>
      <c r="G245" s="93" t="b">
        <v>0</v>
      </c>
    </row>
    <row r="246" spans="1:7" ht="15">
      <c r="A246" s="94" t="s">
        <v>949</v>
      </c>
      <c r="B246" s="93">
        <v>3</v>
      </c>
      <c r="C246" s="109">
        <v>0.0008386565808804903</v>
      </c>
      <c r="D246" s="93" t="s">
        <v>1237</v>
      </c>
      <c r="E246" s="93" t="b">
        <v>0</v>
      </c>
      <c r="F246" s="93" t="b">
        <v>0</v>
      </c>
      <c r="G246" s="93" t="b">
        <v>0</v>
      </c>
    </row>
    <row r="247" spans="1:7" ht="15">
      <c r="A247" s="94" t="s">
        <v>950</v>
      </c>
      <c r="B247" s="93">
        <v>3</v>
      </c>
      <c r="C247" s="109">
        <v>0.0008386565808804903</v>
      </c>
      <c r="D247" s="93" t="s">
        <v>1237</v>
      </c>
      <c r="E247" s="93" t="b">
        <v>0</v>
      </c>
      <c r="F247" s="93" t="b">
        <v>0</v>
      </c>
      <c r="G247" s="93" t="b">
        <v>0</v>
      </c>
    </row>
    <row r="248" spans="1:7" ht="15">
      <c r="A248" s="94" t="s">
        <v>951</v>
      </c>
      <c r="B248" s="93">
        <v>3</v>
      </c>
      <c r="C248" s="109">
        <v>0.0007473860596007662</v>
      </c>
      <c r="D248" s="93" t="s">
        <v>1237</v>
      </c>
      <c r="E248" s="93" t="b">
        <v>0</v>
      </c>
      <c r="F248" s="93" t="b">
        <v>0</v>
      </c>
      <c r="G248" s="93" t="b">
        <v>0</v>
      </c>
    </row>
    <row r="249" spans="1:7" ht="15">
      <c r="A249" s="94" t="s">
        <v>952</v>
      </c>
      <c r="B249" s="93">
        <v>3</v>
      </c>
      <c r="C249" s="109">
        <v>0.0007473860596007662</v>
      </c>
      <c r="D249" s="93" t="s">
        <v>1237</v>
      </c>
      <c r="E249" s="93" t="b">
        <v>0</v>
      </c>
      <c r="F249" s="93" t="b">
        <v>0</v>
      </c>
      <c r="G249" s="93" t="b">
        <v>0</v>
      </c>
    </row>
    <row r="250" spans="1:7" ht="15">
      <c r="A250" s="94" t="s">
        <v>953</v>
      </c>
      <c r="B250" s="93">
        <v>3</v>
      </c>
      <c r="C250" s="109">
        <v>0.0007473860596007662</v>
      </c>
      <c r="D250" s="93" t="s">
        <v>1237</v>
      </c>
      <c r="E250" s="93" t="b">
        <v>0</v>
      </c>
      <c r="F250" s="93" t="b">
        <v>0</v>
      </c>
      <c r="G250" s="93" t="b">
        <v>0</v>
      </c>
    </row>
    <row r="251" spans="1:7" ht="15">
      <c r="A251" s="94" t="s">
        <v>954</v>
      </c>
      <c r="B251" s="93">
        <v>3</v>
      </c>
      <c r="C251" s="109">
        <v>0.0007473860596007662</v>
      </c>
      <c r="D251" s="93" t="s">
        <v>1237</v>
      </c>
      <c r="E251" s="93" t="b">
        <v>0</v>
      </c>
      <c r="F251" s="93" t="b">
        <v>0</v>
      </c>
      <c r="G251" s="93" t="b">
        <v>0</v>
      </c>
    </row>
    <row r="252" spans="1:7" ht="15">
      <c r="A252" s="94" t="s">
        <v>955</v>
      </c>
      <c r="B252" s="93">
        <v>3</v>
      </c>
      <c r="C252" s="109">
        <v>0.0007473860596007662</v>
      </c>
      <c r="D252" s="93" t="s">
        <v>1237</v>
      </c>
      <c r="E252" s="93" t="b">
        <v>0</v>
      </c>
      <c r="F252" s="93" t="b">
        <v>0</v>
      </c>
      <c r="G252" s="93" t="b">
        <v>0</v>
      </c>
    </row>
    <row r="253" spans="1:7" ht="15">
      <c r="A253" s="94" t="s">
        <v>956</v>
      </c>
      <c r="B253" s="93">
        <v>3</v>
      </c>
      <c r="C253" s="109">
        <v>0.0008386565808804903</v>
      </c>
      <c r="D253" s="93" t="s">
        <v>1237</v>
      </c>
      <c r="E253" s="93" t="b">
        <v>0</v>
      </c>
      <c r="F253" s="93" t="b">
        <v>0</v>
      </c>
      <c r="G253" s="93" t="b">
        <v>0</v>
      </c>
    </row>
    <row r="254" spans="1:7" ht="15">
      <c r="A254" s="94" t="s">
        <v>957</v>
      </c>
      <c r="B254" s="93">
        <v>3</v>
      </c>
      <c r="C254" s="109">
        <v>0.0008386565808804903</v>
      </c>
      <c r="D254" s="93" t="s">
        <v>1237</v>
      </c>
      <c r="E254" s="93" t="b">
        <v>0</v>
      </c>
      <c r="F254" s="93" t="b">
        <v>0</v>
      </c>
      <c r="G254" s="93" t="b">
        <v>0</v>
      </c>
    </row>
    <row r="255" spans="1:7" ht="15">
      <c r="A255" s="94" t="s">
        <v>958</v>
      </c>
      <c r="B255" s="93">
        <v>3</v>
      </c>
      <c r="C255" s="109">
        <v>0.0008386565808804903</v>
      </c>
      <c r="D255" s="93" t="s">
        <v>1237</v>
      </c>
      <c r="E255" s="93" t="b">
        <v>0</v>
      </c>
      <c r="F255" s="93" t="b">
        <v>0</v>
      </c>
      <c r="G255" s="93" t="b">
        <v>0</v>
      </c>
    </row>
    <row r="256" spans="1:7" ht="15">
      <c r="A256" s="94" t="s">
        <v>959</v>
      </c>
      <c r="B256" s="93">
        <v>3</v>
      </c>
      <c r="C256" s="109">
        <v>0.0007473860596007662</v>
      </c>
      <c r="D256" s="93" t="s">
        <v>1237</v>
      </c>
      <c r="E256" s="93" t="b">
        <v>0</v>
      </c>
      <c r="F256" s="93" t="b">
        <v>0</v>
      </c>
      <c r="G256" s="93" t="b">
        <v>0</v>
      </c>
    </row>
    <row r="257" spans="1:7" ht="15">
      <c r="A257" s="94" t="s">
        <v>960</v>
      </c>
      <c r="B257" s="93">
        <v>3</v>
      </c>
      <c r="C257" s="109">
        <v>0.0007473860596007662</v>
      </c>
      <c r="D257" s="93" t="s">
        <v>1237</v>
      </c>
      <c r="E257" s="93" t="b">
        <v>0</v>
      </c>
      <c r="F257" s="93" t="b">
        <v>0</v>
      </c>
      <c r="G257" s="93" t="b">
        <v>0</v>
      </c>
    </row>
    <row r="258" spans="1:7" ht="15">
      <c r="A258" s="94" t="s">
        <v>961</v>
      </c>
      <c r="B258" s="93">
        <v>3</v>
      </c>
      <c r="C258" s="109">
        <v>0.0007473860596007662</v>
      </c>
      <c r="D258" s="93" t="s">
        <v>1237</v>
      </c>
      <c r="E258" s="93" t="b">
        <v>0</v>
      </c>
      <c r="F258" s="93" t="b">
        <v>0</v>
      </c>
      <c r="G258" s="93" t="b">
        <v>0</v>
      </c>
    </row>
    <row r="259" spans="1:7" ht="15">
      <c r="A259" s="94" t="s">
        <v>962</v>
      </c>
      <c r="B259" s="93">
        <v>3</v>
      </c>
      <c r="C259" s="109">
        <v>0.0007473860596007662</v>
      </c>
      <c r="D259" s="93" t="s">
        <v>1237</v>
      </c>
      <c r="E259" s="93" t="b">
        <v>0</v>
      </c>
      <c r="F259" s="93" t="b">
        <v>0</v>
      </c>
      <c r="G259" s="93" t="b">
        <v>0</v>
      </c>
    </row>
    <row r="260" spans="1:7" ht="15">
      <c r="A260" s="94" t="s">
        <v>963</v>
      </c>
      <c r="B260" s="93">
        <v>3</v>
      </c>
      <c r="C260" s="109">
        <v>0.0007473860596007662</v>
      </c>
      <c r="D260" s="93" t="s">
        <v>1237</v>
      </c>
      <c r="E260" s="93" t="b">
        <v>0</v>
      </c>
      <c r="F260" s="93" t="b">
        <v>0</v>
      </c>
      <c r="G260" s="93" t="b">
        <v>0</v>
      </c>
    </row>
    <row r="261" spans="1:7" ht="15">
      <c r="A261" s="94" t="s">
        <v>964</v>
      </c>
      <c r="B261" s="93">
        <v>3</v>
      </c>
      <c r="C261" s="109">
        <v>0.0007473860596007662</v>
      </c>
      <c r="D261" s="93" t="s">
        <v>1237</v>
      </c>
      <c r="E261" s="93" t="b">
        <v>0</v>
      </c>
      <c r="F261" s="93" t="b">
        <v>0</v>
      </c>
      <c r="G261" s="93" t="b">
        <v>0</v>
      </c>
    </row>
    <row r="262" spans="1:7" ht="15">
      <c r="A262" s="94" t="s">
        <v>965</v>
      </c>
      <c r="B262" s="93">
        <v>3</v>
      </c>
      <c r="C262" s="109">
        <v>0.0007473860596007662</v>
      </c>
      <c r="D262" s="93" t="s">
        <v>1237</v>
      </c>
      <c r="E262" s="93" t="b">
        <v>0</v>
      </c>
      <c r="F262" s="93" t="b">
        <v>0</v>
      </c>
      <c r="G262" s="93" t="b">
        <v>0</v>
      </c>
    </row>
    <row r="263" spans="1:7" ht="15">
      <c r="A263" s="94" t="s">
        <v>966</v>
      </c>
      <c r="B263" s="93">
        <v>3</v>
      </c>
      <c r="C263" s="109">
        <v>0.0007473860596007662</v>
      </c>
      <c r="D263" s="93" t="s">
        <v>1237</v>
      </c>
      <c r="E263" s="93" t="b">
        <v>0</v>
      </c>
      <c r="F263" s="93" t="b">
        <v>0</v>
      </c>
      <c r="G263" s="93" t="b">
        <v>0</v>
      </c>
    </row>
    <row r="264" spans="1:7" ht="15">
      <c r="A264" s="94" t="s">
        <v>967</v>
      </c>
      <c r="B264" s="93">
        <v>3</v>
      </c>
      <c r="C264" s="109">
        <v>0.0007473860596007662</v>
      </c>
      <c r="D264" s="93" t="s">
        <v>1237</v>
      </c>
      <c r="E264" s="93" t="b">
        <v>0</v>
      </c>
      <c r="F264" s="93" t="b">
        <v>0</v>
      </c>
      <c r="G264" s="93" t="b">
        <v>0</v>
      </c>
    </row>
    <row r="265" spans="1:7" ht="15">
      <c r="A265" s="94" t="s">
        <v>968</v>
      </c>
      <c r="B265" s="93">
        <v>3</v>
      </c>
      <c r="C265" s="109">
        <v>0.0007473860596007662</v>
      </c>
      <c r="D265" s="93" t="s">
        <v>1237</v>
      </c>
      <c r="E265" s="93" t="b">
        <v>0</v>
      </c>
      <c r="F265" s="93" t="b">
        <v>0</v>
      </c>
      <c r="G265" s="93" t="b">
        <v>0</v>
      </c>
    </row>
    <row r="266" spans="1:7" ht="15">
      <c r="A266" s="94" t="s">
        <v>969</v>
      </c>
      <c r="B266" s="93">
        <v>3</v>
      </c>
      <c r="C266" s="109">
        <v>0.0007473860596007662</v>
      </c>
      <c r="D266" s="93" t="s">
        <v>1237</v>
      </c>
      <c r="E266" s="93" t="b">
        <v>0</v>
      </c>
      <c r="F266" s="93" t="b">
        <v>0</v>
      </c>
      <c r="G266" s="93" t="b">
        <v>0</v>
      </c>
    </row>
    <row r="267" spans="1:7" ht="15">
      <c r="A267" s="94" t="s">
        <v>970</v>
      </c>
      <c r="B267" s="93">
        <v>3</v>
      </c>
      <c r="C267" s="109">
        <v>0.0007473860596007662</v>
      </c>
      <c r="D267" s="93" t="s">
        <v>1237</v>
      </c>
      <c r="E267" s="93" t="b">
        <v>0</v>
      </c>
      <c r="F267" s="93" t="b">
        <v>0</v>
      </c>
      <c r="G267" s="93" t="b">
        <v>0</v>
      </c>
    </row>
    <row r="268" spans="1:7" ht="15">
      <c r="A268" s="94" t="s">
        <v>971</v>
      </c>
      <c r="B268" s="93">
        <v>3</v>
      </c>
      <c r="C268" s="109">
        <v>0.0007473860596007662</v>
      </c>
      <c r="D268" s="93" t="s">
        <v>1237</v>
      </c>
      <c r="E268" s="93" t="b">
        <v>0</v>
      </c>
      <c r="F268" s="93" t="b">
        <v>0</v>
      </c>
      <c r="G268" s="93" t="b">
        <v>0</v>
      </c>
    </row>
    <row r="269" spans="1:7" ht="15">
      <c r="A269" s="94" t="s">
        <v>972</v>
      </c>
      <c r="B269" s="93">
        <v>3</v>
      </c>
      <c r="C269" s="109">
        <v>0.0007473860596007662</v>
      </c>
      <c r="D269" s="93" t="s">
        <v>1237</v>
      </c>
      <c r="E269" s="93" t="b">
        <v>1</v>
      </c>
      <c r="F269" s="93" t="b">
        <v>0</v>
      </c>
      <c r="G269" s="93" t="b">
        <v>0</v>
      </c>
    </row>
    <row r="270" spans="1:7" ht="15">
      <c r="A270" s="94" t="s">
        <v>973</v>
      </c>
      <c r="B270" s="93">
        <v>3</v>
      </c>
      <c r="C270" s="109">
        <v>0.0007473860596007662</v>
      </c>
      <c r="D270" s="93" t="s">
        <v>1237</v>
      </c>
      <c r="E270" s="93" t="b">
        <v>0</v>
      </c>
      <c r="F270" s="93" t="b">
        <v>0</v>
      </c>
      <c r="G270" s="93" t="b">
        <v>0</v>
      </c>
    </row>
    <row r="271" spans="1:7" ht="15">
      <c r="A271" s="94" t="s">
        <v>974</v>
      </c>
      <c r="B271" s="93">
        <v>3</v>
      </c>
      <c r="C271" s="109">
        <v>0.0007473860596007662</v>
      </c>
      <c r="D271" s="93" t="s">
        <v>1237</v>
      </c>
      <c r="E271" s="93" t="b">
        <v>0</v>
      </c>
      <c r="F271" s="93" t="b">
        <v>0</v>
      </c>
      <c r="G271" s="93" t="b">
        <v>0</v>
      </c>
    </row>
    <row r="272" spans="1:7" ht="15">
      <c r="A272" s="94" t="s">
        <v>975</v>
      </c>
      <c r="B272" s="93">
        <v>3</v>
      </c>
      <c r="C272" s="109">
        <v>0.0007473860596007662</v>
      </c>
      <c r="D272" s="93" t="s">
        <v>1237</v>
      </c>
      <c r="E272" s="93" t="b">
        <v>0</v>
      </c>
      <c r="F272" s="93" t="b">
        <v>0</v>
      </c>
      <c r="G272" s="93" t="b">
        <v>0</v>
      </c>
    </row>
    <row r="273" spans="1:7" ht="15">
      <c r="A273" s="94" t="s">
        <v>976</v>
      </c>
      <c r="B273" s="93">
        <v>3</v>
      </c>
      <c r="C273" s="109">
        <v>0.0007473860596007662</v>
      </c>
      <c r="D273" s="93" t="s">
        <v>1237</v>
      </c>
      <c r="E273" s="93" t="b">
        <v>0</v>
      </c>
      <c r="F273" s="93" t="b">
        <v>0</v>
      </c>
      <c r="G273" s="93" t="b">
        <v>0</v>
      </c>
    </row>
    <row r="274" spans="1:7" ht="15">
      <c r="A274" s="94" t="s">
        <v>977</v>
      </c>
      <c r="B274" s="93">
        <v>3</v>
      </c>
      <c r="C274" s="109">
        <v>0.0007473860596007662</v>
      </c>
      <c r="D274" s="93" t="s">
        <v>1237</v>
      </c>
      <c r="E274" s="93" t="b">
        <v>0</v>
      </c>
      <c r="F274" s="93" t="b">
        <v>0</v>
      </c>
      <c r="G274" s="93" t="b">
        <v>0</v>
      </c>
    </row>
    <row r="275" spans="1:7" ht="15">
      <c r="A275" s="94" t="s">
        <v>978</v>
      </c>
      <c r="B275" s="93">
        <v>3</v>
      </c>
      <c r="C275" s="109">
        <v>0.0007473860596007662</v>
      </c>
      <c r="D275" s="93" t="s">
        <v>1237</v>
      </c>
      <c r="E275" s="93" t="b">
        <v>0</v>
      </c>
      <c r="F275" s="93" t="b">
        <v>0</v>
      </c>
      <c r="G275" s="93" t="b">
        <v>0</v>
      </c>
    </row>
    <row r="276" spans="1:7" ht="15">
      <c r="A276" s="94" t="s">
        <v>979</v>
      </c>
      <c r="B276" s="93">
        <v>3</v>
      </c>
      <c r="C276" s="109">
        <v>0.0007473860596007662</v>
      </c>
      <c r="D276" s="93" t="s">
        <v>1237</v>
      </c>
      <c r="E276" s="93" t="b">
        <v>0</v>
      </c>
      <c r="F276" s="93" t="b">
        <v>0</v>
      </c>
      <c r="G276" s="93" t="b">
        <v>0</v>
      </c>
    </row>
    <row r="277" spans="1:7" ht="15">
      <c r="A277" s="94" t="s">
        <v>980</v>
      </c>
      <c r="B277" s="93">
        <v>3</v>
      </c>
      <c r="C277" s="109">
        <v>0.0007473860596007662</v>
      </c>
      <c r="D277" s="93" t="s">
        <v>1237</v>
      </c>
      <c r="E277" s="93" t="b">
        <v>0</v>
      </c>
      <c r="F277" s="93" t="b">
        <v>0</v>
      </c>
      <c r="G277" s="93" t="b">
        <v>0</v>
      </c>
    </row>
    <row r="278" spans="1:7" ht="15">
      <c r="A278" s="94" t="s">
        <v>981</v>
      </c>
      <c r="B278" s="93">
        <v>3</v>
      </c>
      <c r="C278" s="109">
        <v>0.0007473860596007662</v>
      </c>
      <c r="D278" s="93" t="s">
        <v>1237</v>
      </c>
      <c r="E278" s="93" t="b">
        <v>0</v>
      </c>
      <c r="F278" s="93" t="b">
        <v>0</v>
      </c>
      <c r="G278" s="93" t="b">
        <v>0</v>
      </c>
    </row>
    <row r="279" spans="1:7" ht="15">
      <c r="A279" s="94" t="s">
        <v>982</v>
      </c>
      <c r="B279" s="93">
        <v>3</v>
      </c>
      <c r="C279" s="109">
        <v>0.0008386565808804903</v>
      </c>
      <c r="D279" s="93" t="s">
        <v>1237</v>
      </c>
      <c r="E279" s="93" t="b">
        <v>0</v>
      </c>
      <c r="F279" s="93" t="b">
        <v>0</v>
      </c>
      <c r="G279" s="93" t="b">
        <v>0</v>
      </c>
    </row>
    <row r="280" spans="1:7" ht="15">
      <c r="A280" s="94" t="s">
        <v>983</v>
      </c>
      <c r="B280" s="93">
        <v>3</v>
      </c>
      <c r="C280" s="109">
        <v>0.0008386565808804903</v>
      </c>
      <c r="D280" s="93" t="s">
        <v>1237</v>
      </c>
      <c r="E280" s="93" t="b">
        <v>0</v>
      </c>
      <c r="F280" s="93" t="b">
        <v>0</v>
      </c>
      <c r="G280" s="93" t="b">
        <v>0</v>
      </c>
    </row>
    <row r="281" spans="1:7" ht="15">
      <c r="A281" s="94" t="s">
        <v>984</v>
      </c>
      <c r="B281" s="93">
        <v>3</v>
      </c>
      <c r="C281" s="109">
        <v>0.0007473860596007662</v>
      </c>
      <c r="D281" s="93" t="s">
        <v>1237</v>
      </c>
      <c r="E281" s="93" t="b">
        <v>0</v>
      </c>
      <c r="F281" s="93" t="b">
        <v>0</v>
      </c>
      <c r="G281" s="93" t="b">
        <v>0</v>
      </c>
    </row>
    <row r="282" spans="1:7" ht="15">
      <c r="A282" s="94" t="s">
        <v>985</v>
      </c>
      <c r="B282" s="93">
        <v>3</v>
      </c>
      <c r="C282" s="109">
        <v>0.0007473860596007662</v>
      </c>
      <c r="D282" s="93" t="s">
        <v>1237</v>
      </c>
      <c r="E282" s="93" t="b">
        <v>0</v>
      </c>
      <c r="F282" s="93" t="b">
        <v>0</v>
      </c>
      <c r="G282" s="93" t="b">
        <v>0</v>
      </c>
    </row>
    <row r="283" spans="1:7" ht="15">
      <c r="A283" s="94" t="s">
        <v>986</v>
      </c>
      <c r="B283" s="93">
        <v>3</v>
      </c>
      <c r="C283" s="109">
        <v>0.0007473860596007662</v>
      </c>
      <c r="D283" s="93" t="s">
        <v>1237</v>
      </c>
      <c r="E283" s="93" t="b">
        <v>0</v>
      </c>
      <c r="F283" s="93" t="b">
        <v>0</v>
      </c>
      <c r="G283" s="93" t="b">
        <v>0</v>
      </c>
    </row>
    <row r="284" spans="1:7" ht="15">
      <c r="A284" s="94" t="s">
        <v>987</v>
      </c>
      <c r="B284" s="93">
        <v>3</v>
      </c>
      <c r="C284" s="109">
        <v>0.0008386565808804903</v>
      </c>
      <c r="D284" s="93" t="s">
        <v>1237</v>
      </c>
      <c r="E284" s="93" t="b">
        <v>1</v>
      </c>
      <c r="F284" s="93" t="b">
        <v>0</v>
      </c>
      <c r="G284" s="93" t="b">
        <v>0</v>
      </c>
    </row>
    <row r="285" spans="1:7" ht="15">
      <c r="A285" s="94" t="s">
        <v>988</v>
      </c>
      <c r="B285" s="93">
        <v>3</v>
      </c>
      <c r="C285" s="109">
        <v>0.0007473860596007662</v>
      </c>
      <c r="D285" s="93" t="s">
        <v>1237</v>
      </c>
      <c r="E285" s="93" t="b">
        <v>0</v>
      </c>
      <c r="F285" s="93" t="b">
        <v>0</v>
      </c>
      <c r="G285" s="93" t="b">
        <v>0</v>
      </c>
    </row>
    <row r="286" spans="1:7" ht="15">
      <c r="A286" s="94" t="s">
        <v>989</v>
      </c>
      <c r="B286" s="93">
        <v>3</v>
      </c>
      <c r="C286" s="109">
        <v>0.0007473860596007662</v>
      </c>
      <c r="D286" s="93" t="s">
        <v>1237</v>
      </c>
      <c r="E286" s="93" t="b">
        <v>0</v>
      </c>
      <c r="F286" s="93" t="b">
        <v>0</v>
      </c>
      <c r="G286" s="93" t="b">
        <v>0</v>
      </c>
    </row>
    <row r="287" spans="1:7" ht="15">
      <c r="A287" s="94" t="s">
        <v>990</v>
      </c>
      <c r="B287" s="93">
        <v>3</v>
      </c>
      <c r="C287" s="109">
        <v>0.0008386565808804903</v>
      </c>
      <c r="D287" s="93" t="s">
        <v>1237</v>
      </c>
      <c r="E287" s="93" t="b">
        <v>0</v>
      </c>
      <c r="F287" s="93" t="b">
        <v>1</v>
      </c>
      <c r="G287" s="93" t="b">
        <v>0</v>
      </c>
    </row>
    <row r="288" spans="1:7" ht="15">
      <c r="A288" s="94" t="s">
        <v>991</v>
      </c>
      <c r="B288" s="93">
        <v>3</v>
      </c>
      <c r="C288" s="109">
        <v>0.0007473860596007662</v>
      </c>
      <c r="D288" s="93" t="s">
        <v>1237</v>
      </c>
      <c r="E288" s="93" t="b">
        <v>0</v>
      </c>
      <c r="F288" s="93" t="b">
        <v>0</v>
      </c>
      <c r="G288" s="93" t="b">
        <v>0</v>
      </c>
    </row>
    <row r="289" spans="1:7" ht="15">
      <c r="A289" s="94" t="s">
        <v>992</v>
      </c>
      <c r="B289" s="93">
        <v>3</v>
      </c>
      <c r="C289" s="109">
        <v>0.0007473860596007662</v>
      </c>
      <c r="D289" s="93" t="s">
        <v>1237</v>
      </c>
      <c r="E289" s="93" t="b">
        <v>0</v>
      </c>
      <c r="F289" s="93" t="b">
        <v>0</v>
      </c>
      <c r="G289" s="93" t="b">
        <v>0</v>
      </c>
    </row>
    <row r="290" spans="1:7" ht="15">
      <c r="A290" s="94" t="s">
        <v>993</v>
      </c>
      <c r="B290" s="93">
        <v>3</v>
      </c>
      <c r="C290" s="109">
        <v>0.0007473860596007662</v>
      </c>
      <c r="D290" s="93" t="s">
        <v>1237</v>
      </c>
      <c r="E290" s="93" t="b">
        <v>0</v>
      </c>
      <c r="F290" s="93" t="b">
        <v>0</v>
      </c>
      <c r="G290" s="93" t="b">
        <v>0</v>
      </c>
    </row>
    <row r="291" spans="1:7" ht="15">
      <c r="A291" s="94" t="s">
        <v>994</v>
      </c>
      <c r="B291" s="93">
        <v>3</v>
      </c>
      <c r="C291" s="109">
        <v>0.0007473860596007662</v>
      </c>
      <c r="D291" s="93" t="s">
        <v>1237</v>
      </c>
      <c r="E291" s="93" t="b">
        <v>0</v>
      </c>
      <c r="F291" s="93" t="b">
        <v>0</v>
      </c>
      <c r="G291" s="93" t="b">
        <v>0</v>
      </c>
    </row>
    <row r="292" spans="1:7" ht="15">
      <c r="A292" s="94" t="s">
        <v>995</v>
      </c>
      <c r="B292" s="93">
        <v>3</v>
      </c>
      <c r="C292" s="109">
        <v>0.0007473860596007662</v>
      </c>
      <c r="D292" s="93" t="s">
        <v>1237</v>
      </c>
      <c r="E292" s="93" t="b">
        <v>0</v>
      </c>
      <c r="F292" s="93" t="b">
        <v>0</v>
      </c>
      <c r="G292" s="93" t="b">
        <v>0</v>
      </c>
    </row>
    <row r="293" spans="1:7" ht="15">
      <c r="A293" s="94" t="s">
        <v>996</v>
      </c>
      <c r="B293" s="93">
        <v>3</v>
      </c>
      <c r="C293" s="109">
        <v>0.0007473860596007662</v>
      </c>
      <c r="D293" s="93" t="s">
        <v>1237</v>
      </c>
      <c r="E293" s="93" t="b">
        <v>0</v>
      </c>
      <c r="F293" s="93" t="b">
        <v>0</v>
      </c>
      <c r="G293" s="93" t="b">
        <v>0</v>
      </c>
    </row>
    <row r="294" spans="1:7" ht="15">
      <c r="A294" s="94" t="s">
        <v>997</v>
      </c>
      <c r="B294" s="93">
        <v>3</v>
      </c>
      <c r="C294" s="109">
        <v>0.0007473860596007662</v>
      </c>
      <c r="D294" s="93" t="s">
        <v>1237</v>
      </c>
      <c r="E294" s="93" t="b">
        <v>0</v>
      </c>
      <c r="F294" s="93" t="b">
        <v>0</v>
      </c>
      <c r="G294" s="93" t="b">
        <v>0</v>
      </c>
    </row>
    <row r="295" spans="1:7" ht="15">
      <c r="A295" s="94" t="s">
        <v>998</v>
      </c>
      <c r="B295" s="93">
        <v>3</v>
      </c>
      <c r="C295" s="109">
        <v>0.0007473860596007662</v>
      </c>
      <c r="D295" s="93" t="s">
        <v>1237</v>
      </c>
      <c r="E295" s="93" t="b">
        <v>0</v>
      </c>
      <c r="F295" s="93" t="b">
        <v>0</v>
      </c>
      <c r="G295" s="93" t="b">
        <v>0</v>
      </c>
    </row>
    <row r="296" spans="1:7" ht="15">
      <c r="A296" s="94" t="s">
        <v>999</v>
      </c>
      <c r="B296" s="93">
        <v>3</v>
      </c>
      <c r="C296" s="109">
        <v>0.0009946845675757121</v>
      </c>
      <c r="D296" s="93" t="s">
        <v>1237</v>
      </c>
      <c r="E296" s="93" t="b">
        <v>0</v>
      </c>
      <c r="F296" s="93" t="b">
        <v>0</v>
      </c>
      <c r="G296" s="93" t="b">
        <v>0</v>
      </c>
    </row>
    <row r="297" spans="1:7" ht="15">
      <c r="A297" s="94" t="s">
        <v>1000</v>
      </c>
      <c r="B297" s="93">
        <v>3</v>
      </c>
      <c r="C297" s="109">
        <v>0.0007473860596007662</v>
      </c>
      <c r="D297" s="93" t="s">
        <v>1237</v>
      </c>
      <c r="E297" s="93" t="b">
        <v>0</v>
      </c>
      <c r="F297" s="93" t="b">
        <v>0</v>
      </c>
      <c r="G297" s="93" t="b">
        <v>0</v>
      </c>
    </row>
    <row r="298" spans="1:7" ht="15">
      <c r="A298" s="94" t="s">
        <v>1001</v>
      </c>
      <c r="B298" s="93">
        <v>3</v>
      </c>
      <c r="C298" s="109">
        <v>0.0007473860596007662</v>
      </c>
      <c r="D298" s="93" t="s">
        <v>1237</v>
      </c>
      <c r="E298" s="93" t="b">
        <v>0</v>
      </c>
      <c r="F298" s="93" t="b">
        <v>0</v>
      </c>
      <c r="G298" s="93" t="b">
        <v>0</v>
      </c>
    </row>
    <row r="299" spans="1:7" ht="15">
      <c r="A299" s="94" t="s">
        <v>1002</v>
      </c>
      <c r="B299" s="93">
        <v>3</v>
      </c>
      <c r="C299" s="109">
        <v>0.0008386565808804903</v>
      </c>
      <c r="D299" s="93" t="s">
        <v>1237</v>
      </c>
      <c r="E299" s="93" t="b">
        <v>0</v>
      </c>
      <c r="F299" s="93" t="b">
        <v>0</v>
      </c>
      <c r="G299" s="93" t="b">
        <v>0</v>
      </c>
    </row>
    <row r="300" spans="1:7" ht="15">
      <c r="A300" s="94" t="s">
        <v>1003</v>
      </c>
      <c r="B300" s="93">
        <v>3</v>
      </c>
      <c r="C300" s="109">
        <v>0.0007473860596007662</v>
      </c>
      <c r="D300" s="93" t="s">
        <v>1237</v>
      </c>
      <c r="E300" s="93" t="b">
        <v>0</v>
      </c>
      <c r="F300" s="93" t="b">
        <v>0</v>
      </c>
      <c r="G300" s="93" t="b">
        <v>0</v>
      </c>
    </row>
    <row r="301" spans="1:7" ht="15">
      <c r="A301" s="94" t="s">
        <v>1004</v>
      </c>
      <c r="B301" s="93">
        <v>3</v>
      </c>
      <c r="C301" s="109">
        <v>0.0007473860596007662</v>
      </c>
      <c r="D301" s="93" t="s">
        <v>1237</v>
      </c>
      <c r="E301" s="93" t="b">
        <v>0</v>
      </c>
      <c r="F301" s="93" t="b">
        <v>0</v>
      </c>
      <c r="G301" s="93" t="b">
        <v>0</v>
      </c>
    </row>
    <row r="302" spans="1:7" ht="15">
      <c r="A302" s="94" t="s">
        <v>1005</v>
      </c>
      <c r="B302" s="93">
        <v>3</v>
      </c>
      <c r="C302" s="109">
        <v>0.0007473860596007662</v>
      </c>
      <c r="D302" s="93" t="s">
        <v>1237</v>
      </c>
      <c r="E302" s="93" t="b">
        <v>0</v>
      </c>
      <c r="F302" s="93" t="b">
        <v>0</v>
      </c>
      <c r="G302" s="93" t="b">
        <v>0</v>
      </c>
    </row>
    <row r="303" spans="1:7" ht="15">
      <c r="A303" s="94" t="s">
        <v>1006</v>
      </c>
      <c r="B303" s="93">
        <v>3</v>
      </c>
      <c r="C303" s="109">
        <v>0.0008386565808804903</v>
      </c>
      <c r="D303" s="93" t="s">
        <v>1237</v>
      </c>
      <c r="E303" s="93" t="b">
        <v>1</v>
      </c>
      <c r="F303" s="93" t="b">
        <v>0</v>
      </c>
      <c r="G303" s="93" t="b">
        <v>0</v>
      </c>
    </row>
    <row r="304" spans="1:7" ht="15">
      <c r="A304" s="94" t="s">
        <v>1007</v>
      </c>
      <c r="B304" s="93">
        <v>3</v>
      </c>
      <c r="C304" s="109">
        <v>0.0007473860596007662</v>
      </c>
      <c r="D304" s="93" t="s">
        <v>1237</v>
      </c>
      <c r="E304" s="93" t="b">
        <v>0</v>
      </c>
      <c r="F304" s="93" t="b">
        <v>0</v>
      </c>
      <c r="G304" s="93" t="b">
        <v>0</v>
      </c>
    </row>
    <row r="305" spans="1:7" ht="15">
      <c r="A305" s="94" t="s">
        <v>1008</v>
      </c>
      <c r="B305" s="93">
        <v>3</v>
      </c>
      <c r="C305" s="109">
        <v>0.0007473860596007662</v>
      </c>
      <c r="D305" s="93" t="s">
        <v>1237</v>
      </c>
      <c r="E305" s="93" t="b">
        <v>1</v>
      </c>
      <c r="F305" s="93" t="b">
        <v>0</v>
      </c>
      <c r="G305" s="93" t="b">
        <v>0</v>
      </c>
    </row>
    <row r="306" spans="1:7" ht="15">
      <c r="A306" s="94" t="s">
        <v>1009</v>
      </c>
      <c r="B306" s="93">
        <v>3</v>
      </c>
      <c r="C306" s="109">
        <v>0.0008386565808804903</v>
      </c>
      <c r="D306" s="93" t="s">
        <v>1237</v>
      </c>
      <c r="E306" s="93" t="b">
        <v>0</v>
      </c>
      <c r="F306" s="93" t="b">
        <v>0</v>
      </c>
      <c r="G306" s="93" t="b">
        <v>0</v>
      </c>
    </row>
    <row r="307" spans="1:7" ht="15">
      <c r="A307" s="94" t="s">
        <v>1010</v>
      </c>
      <c r="B307" s="93">
        <v>3</v>
      </c>
      <c r="C307" s="109">
        <v>0.0009946845675757121</v>
      </c>
      <c r="D307" s="93" t="s">
        <v>1237</v>
      </c>
      <c r="E307" s="93" t="b">
        <v>0</v>
      </c>
      <c r="F307" s="93" t="b">
        <v>0</v>
      </c>
      <c r="G307" s="93" t="b">
        <v>0</v>
      </c>
    </row>
    <row r="308" spans="1:7" ht="15">
      <c r="A308" s="94" t="s">
        <v>1011</v>
      </c>
      <c r="B308" s="93">
        <v>3</v>
      </c>
      <c r="C308" s="109">
        <v>0.0008386565808804903</v>
      </c>
      <c r="D308" s="93" t="s">
        <v>1237</v>
      </c>
      <c r="E308" s="93" t="b">
        <v>0</v>
      </c>
      <c r="F308" s="93" t="b">
        <v>0</v>
      </c>
      <c r="G308" s="93" t="b">
        <v>0</v>
      </c>
    </row>
    <row r="309" spans="1:7" ht="15">
      <c r="A309" s="94" t="s">
        <v>1012</v>
      </c>
      <c r="B309" s="93">
        <v>3</v>
      </c>
      <c r="C309" s="109">
        <v>0.0007473860596007662</v>
      </c>
      <c r="D309" s="93" t="s">
        <v>1237</v>
      </c>
      <c r="E309" s="93" t="b">
        <v>0</v>
      </c>
      <c r="F309" s="93" t="b">
        <v>0</v>
      </c>
      <c r="G309" s="93" t="b">
        <v>0</v>
      </c>
    </row>
    <row r="310" spans="1:7" ht="15">
      <c r="A310" s="94" t="s">
        <v>1013</v>
      </c>
      <c r="B310" s="93">
        <v>3</v>
      </c>
      <c r="C310" s="109">
        <v>0.0008386565808804903</v>
      </c>
      <c r="D310" s="93" t="s">
        <v>1237</v>
      </c>
      <c r="E310" s="93" t="b">
        <v>0</v>
      </c>
      <c r="F310" s="93" t="b">
        <v>0</v>
      </c>
      <c r="G310" s="93" t="b">
        <v>0</v>
      </c>
    </row>
    <row r="311" spans="1:7" ht="15">
      <c r="A311" s="94" t="s">
        <v>1014</v>
      </c>
      <c r="B311" s="93">
        <v>3</v>
      </c>
      <c r="C311" s="109">
        <v>0.0008386565808804903</v>
      </c>
      <c r="D311" s="93" t="s">
        <v>1237</v>
      </c>
      <c r="E311" s="93" t="b">
        <v>0</v>
      </c>
      <c r="F311" s="93" t="b">
        <v>0</v>
      </c>
      <c r="G311" s="93" t="b">
        <v>0</v>
      </c>
    </row>
    <row r="312" spans="1:7" ht="15">
      <c r="A312" s="94" t="s">
        <v>1015</v>
      </c>
      <c r="B312" s="93">
        <v>3</v>
      </c>
      <c r="C312" s="109">
        <v>0.0008386565808804903</v>
      </c>
      <c r="D312" s="93" t="s">
        <v>1237</v>
      </c>
      <c r="E312" s="93" t="b">
        <v>0</v>
      </c>
      <c r="F312" s="93" t="b">
        <v>0</v>
      </c>
      <c r="G312" s="93" t="b">
        <v>0</v>
      </c>
    </row>
    <row r="313" spans="1:7" ht="15">
      <c r="A313" s="94" t="s">
        <v>1016</v>
      </c>
      <c r="B313" s="93">
        <v>3</v>
      </c>
      <c r="C313" s="109">
        <v>0.0008386565808804903</v>
      </c>
      <c r="D313" s="93" t="s">
        <v>1237</v>
      </c>
      <c r="E313" s="93" t="b">
        <v>0</v>
      </c>
      <c r="F313" s="93" t="b">
        <v>0</v>
      </c>
      <c r="G313" s="93" t="b">
        <v>0</v>
      </c>
    </row>
    <row r="314" spans="1:7" ht="15">
      <c r="A314" s="94" t="s">
        <v>1017</v>
      </c>
      <c r="B314" s="93">
        <v>3</v>
      </c>
      <c r="C314" s="109">
        <v>0.0008386565808804903</v>
      </c>
      <c r="D314" s="93" t="s">
        <v>1237</v>
      </c>
      <c r="E314" s="93" t="b">
        <v>0</v>
      </c>
      <c r="F314" s="93" t="b">
        <v>0</v>
      </c>
      <c r="G314" s="93" t="b">
        <v>0</v>
      </c>
    </row>
    <row r="315" spans="1:7" ht="15">
      <c r="A315" s="94" t="s">
        <v>1018</v>
      </c>
      <c r="B315" s="93">
        <v>3</v>
      </c>
      <c r="C315" s="109">
        <v>0.0007473860596007662</v>
      </c>
      <c r="D315" s="93" t="s">
        <v>1237</v>
      </c>
      <c r="E315" s="93" t="b">
        <v>0</v>
      </c>
      <c r="F315" s="93" t="b">
        <v>0</v>
      </c>
      <c r="G315" s="93" t="b">
        <v>0</v>
      </c>
    </row>
    <row r="316" spans="1:7" ht="15">
      <c r="A316" s="94" t="s">
        <v>1019</v>
      </c>
      <c r="B316" s="93">
        <v>3</v>
      </c>
      <c r="C316" s="109">
        <v>0.0007473860596007662</v>
      </c>
      <c r="D316" s="93" t="s">
        <v>1237</v>
      </c>
      <c r="E316" s="93" t="b">
        <v>0</v>
      </c>
      <c r="F316" s="93" t="b">
        <v>0</v>
      </c>
      <c r="G316" s="93" t="b">
        <v>0</v>
      </c>
    </row>
    <row r="317" spans="1:7" ht="15">
      <c r="A317" s="94" t="s">
        <v>1020</v>
      </c>
      <c r="B317" s="93">
        <v>3</v>
      </c>
      <c r="C317" s="109">
        <v>0.0008386565808804903</v>
      </c>
      <c r="D317" s="93" t="s">
        <v>1237</v>
      </c>
      <c r="E317" s="93" t="b">
        <v>0</v>
      </c>
      <c r="F317" s="93" t="b">
        <v>0</v>
      </c>
      <c r="G317" s="93" t="b">
        <v>0</v>
      </c>
    </row>
    <row r="318" spans="1:7" ht="15">
      <c r="A318" s="94" t="s">
        <v>1021</v>
      </c>
      <c r="B318" s="93">
        <v>3</v>
      </c>
      <c r="C318" s="109">
        <v>0.0009946845675757121</v>
      </c>
      <c r="D318" s="93" t="s">
        <v>1237</v>
      </c>
      <c r="E318" s="93" t="b">
        <v>0</v>
      </c>
      <c r="F318" s="93" t="b">
        <v>0</v>
      </c>
      <c r="G318" s="93" t="b">
        <v>0</v>
      </c>
    </row>
    <row r="319" spans="1:7" ht="15">
      <c r="A319" s="94" t="s">
        <v>1022</v>
      </c>
      <c r="B319" s="93">
        <v>3</v>
      </c>
      <c r="C319" s="109">
        <v>0.0009946845675757121</v>
      </c>
      <c r="D319" s="93" t="s">
        <v>1237</v>
      </c>
      <c r="E319" s="93" t="b">
        <v>0</v>
      </c>
      <c r="F319" s="93" t="b">
        <v>0</v>
      </c>
      <c r="G319" s="93" t="b">
        <v>0</v>
      </c>
    </row>
    <row r="320" spans="1:7" ht="15">
      <c r="A320" s="94" t="s">
        <v>1023</v>
      </c>
      <c r="B320" s="93">
        <v>3</v>
      </c>
      <c r="C320" s="109">
        <v>0.0009946845675757121</v>
      </c>
      <c r="D320" s="93" t="s">
        <v>1237</v>
      </c>
      <c r="E320" s="93" t="b">
        <v>0</v>
      </c>
      <c r="F320" s="93" t="b">
        <v>0</v>
      </c>
      <c r="G320" s="93" t="b">
        <v>0</v>
      </c>
    </row>
    <row r="321" spans="1:7" ht="15">
      <c r="A321" s="94" t="s">
        <v>1024</v>
      </c>
      <c r="B321" s="93">
        <v>3</v>
      </c>
      <c r="C321" s="109">
        <v>0.0009946845675757121</v>
      </c>
      <c r="D321" s="93" t="s">
        <v>1237</v>
      </c>
      <c r="E321" s="93" t="b">
        <v>1</v>
      </c>
      <c r="F321" s="93" t="b">
        <v>0</v>
      </c>
      <c r="G321" s="93" t="b">
        <v>0</v>
      </c>
    </row>
    <row r="322" spans="1:7" ht="15">
      <c r="A322" s="94" t="s">
        <v>1025</v>
      </c>
      <c r="B322" s="93">
        <v>2</v>
      </c>
      <c r="C322" s="109">
        <v>0.0005591043872536602</v>
      </c>
      <c r="D322" s="93" t="s">
        <v>1237</v>
      </c>
      <c r="E322" s="93" t="b">
        <v>1</v>
      </c>
      <c r="F322" s="93" t="b">
        <v>0</v>
      </c>
      <c r="G322" s="93" t="b">
        <v>0</v>
      </c>
    </row>
    <row r="323" spans="1:7" ht="15">
      <c r="A323" s="94" t="s">
        <v>1026</v>
      </c>
      <c r="B323" s="93">
        <v>2</v>
      </c>
      <c r="C323" s="109">
        <v>0.0005591043872536602</v>
      </c>
      <c r="D323" s="93" t="s">
        <v>1237</v>
      </c>
      <c r="E323" s="93" t="b">
        <v>0</v>
      </c>
      <c r="F323" s="93" t="b">
        <v>0</v>
      </c>
      <c r="G323" s="93" t="b">
        <v>0</v>
      </c>
    </row>
    <row r="324" spans="1:7" ht="15">
      <c r="A324" s="94" t="s">
        <v>1027</v>
      </c>
      <c r="B324" s="93">
        <v>2</v>
      </c>
      <c r="C324" s="109">
        <v>0.0005591043872536602</v>
      </c>
      <c r="D324" s="93" t="s">
        <v>1237</v>
      </c>
      <c r="E324" s="93" t="b">
        <v>0</v>
      </c>
      <c r="F324" s="93" t="b">
        <v>0</v>
      </c>
      <c r="G324" s="93" t="b">
        <v>0</v>
      </c>
    </row>
    <row r="325" spans="1:7" ht="15">
      <c r="A325" s="94" t="s">
        <v>1028</v>
      </c>
      <c r="B325" s="93">
        <v>2</v>
      </c>
      <c r="C325" s="109">
        <v>0.0005591043872536602</v>
      </c>
      <c r="D325" s="93" t="s">
        <v>1237</v>
      </c>
      <c r="E325" s="93" t="b">
        <v>0</v>
      </c>
      <c r="F325" s="93" t="b">
        <v>0</v>
      </c>
      <c r="G325" s="93" t="b">
        <v>0</v>
      </c>
    </row>
    <row r="326" spans="1:7" ht="15">
      <c r="A326" s="94" t="s">
        <v>1029</v>
      </c>
      <c r="B326" s="93">
        <v>2</v>
      </c>
      <c r="C326" s="109">
        <v>0.0005591043872536602</v>
      </c>
      <c r="D326" s="93" t="s">
        <v>1237</v>
      </c>
      <c r="E326" s="93" t="b">
        <v>0</v>
      </c>
      <c r="F326" s="93" t="b">
        <v>0</v>
      </c>
      <c r="G326" s="93" t="b">
        <v>0</v>
      </c>
    </row>
    <row r="327" spans="1:7" ht="15">
      <c r="A327" s="94" t="s">
        <v>1030</v>
      </c>
      <c r="B327" s="93">
        <v>2</v>
      </c>
      <c r="C327" s="109">
        <v>0.0005591043872536602</v>
      </c>
      <c r="D327" s="93" t="s">
        <v>1237</v>
      </c>
      <c r="E327" s="93" t="b">
        <v>0</v>
      </c>
      <c r="F327" s="93" t="b">
        <v>0</v>
      </c>
      <c r="G327" s="93" t="b">
        <v>0</v>
      </c>
    </row>
    <row r="328" spans="1:7" ht="15">
      <c r="A328" s="94" t="s">
        <v>1031</v>
      </c>
      <c r="B328" s="93">
        <v>2</v>
      </c>
      <c r="C328" s="109">
        <v>0.0005591043872536602</v>
      </c>
      <c r="D328" s="93" t="s">
        <v>1237</v>
      </c>
      <c r="E328" s="93" t="b">
        <v>0</v>
      </c>
      <c r="F328" s="93" t="b">
        <v>0</v>
      </c>
      <c r="G328" s="93" t="b">
        <v>0</v>
      </c>
    </row>
    <row r="329" spans="1:7" ht="15">
      <c r="A329" s="94" t="s">
        <v>1032</v>
      </c>
      <c r="B329" s="93">
        <v>2</v>
      </c>
      <c r="C329" s="109">
        <v>0.0005591043872536602</v>
      </c>
      <c r="D329" s="93" t="s">
        <v>1237</v>
      </c>
      <c r="E329" s="93" t="b">
        <v>0</v>
      </c>
      <c r="F329" s="93" t="b">
        <v>0</v>
      </c>
      <c r="G329" s="93" t="b">
        <v>0</v>
      </c>
    </row>
    <row r="330" spans="1:7" ht="15">
      <c r="A330" s="94" t="s">
        <v>1033</v>
      </c>
      <c r="B330" s="93">
        <v>2</v>
      </c>
      <c r="C330" s="109">
        <v>0.0005591043872536602</v>
      </c>
      <c r="D330" s="93" t="s">
        <v>1237</v>
      </c>
      <c r="E330" s="93" t="b">
        <v>0</v>
      </c>
      <c r="F330" s="93" t="b">
        <v>0</v>
      </c>
      <c r="G330" s="93" t="b">
        <v>0</v>
      </c>
    </row>
    <row r="331" spans="1:7" ht="15">
      <c r="A331" s="94" t="s">
        <v>1034</v>
      </c>
      <c r="B331" s="93">
        <v>2</v>
      </c>
      <c r="C331" s="109">
        <v>0.0005591043872536602</v>
      </c>
      <c r="D331" s="93" t="s">
        <v>1237</v>
      </c>
      <c r="E331" s="93" t="b">
        <v>0</v>
      </c>
      <c r="F331" s="93" t="b">
        <v>0</v>
      </c>
      <c r="G331" s="93" t="b">
        <v>0</v>
      </c>
    </row>
    <row r="332" spans="1:7" ht="15">
      <c r="A332" s="94" t="s">
        <v>1035</v>
      </c>
      <c r="B332" s="93">
        <v>2</v>
      </c>
      <c r="C332" s="109">
        <v>0.0005591043872536602</v>
      </c>
      <c r="D332" s="93" t="s">
        <v>1237</v>
      </c>
      <c r="E332" s="93" t="b">
        <v>0</v>
      </c>
      <c r="F332" s="93" t="b">
        <v>0</v>
      </c>
      <c r="G332" s="93" t="b">
        <v>0</v>
      </c>
    </row>
    <row r="333" spans="1:7" ht="15">
      <c r="A333" s="94" t="s">
        <v>1036</v>
      </c>
      <c r="B333" s="93">
        <v>2</v>
      </c>
      <c r="C333" s="109">
        <v>0.0005591043872536602</v>
      </c>
      <c r="D333" s="93" t="s">
        <v>1237</v>
      </c>
      <c r="E333" s="93" t="b">
        <v>0</v>
      </c>
      <c r="F333" s="93" t="b">
        <v>0</v>
      </c>
      <c r="G333" s="93" t="b">
        <v>0</v>
      </c>
    </row>
    <row r="334" spans="1:7" ht="15">
      <c r="A334" s="94" t="s">
        <v>1037</v>
      </c>
      <c r="B334" s="93">
        <v>2</v>
      </c>
      <c r="C334" s="109">
        <v>0.0005591043872536602</v>
      </c>
      <c r="D334" s="93" t="s">
        <v>1237</v>
      </c>
      <c r="E334" s="93" t="b">
        <v>0</v>
      </c>
      <c r="F334" s="93" t="b">
        <v>0</v>
      </c>
      <c r="G334" s="93" t="b">
        <v>0</v>
      </c>
    </row>
    <row r="335" spans="1:7" ht="15">
      <c r="A335" s="94" t="s">
        <v>1038</v>
      </c>
      <c r="B335" s="93">
        <v>2</v>
      </c>
      <c r="C335" s="109">
        <v>0.0005591043872536602</v>
      </c>
      <c r="D335" s="93" t="s">
        <v>1237</v>
      </c>
      <c r="E335" s="93" t="b">
        <v>0</v>
      </c>
      <c r="F335" s="93" t="b">
        <v>0</v>
      </c>
      <c r="G335" s="93" t="b">
        <v>0</v>
      </c>
    </row>
    <row r="336" spans="1:7" ht="15">
      <c r="A336" s="94" t="s">
        <v>1039</v>
      </c>
      <c r="B336" s="93">
        <v>2</v>
      </c>
      <c r="C336" s="109">
        <v>0.0005591043872536602</v>
      </c>
      <c r="D336" s="93" t="s">
        <v>1237</v>
      </c>
      <c r="E336" s="93" t="b">
        <v>0</v>
      </c>
      <c r="F336" s="93" t="b">
        <v>0</v>
      </c>
      <c r="G336" s="93" t="b">
        <v>0</v>
      </c>
    </row>
    <row r="337" spans="1:7" ht="15">
      <c r="A337" s="94" t="s">
        <v>1040</v>
      </c>
      <c r="B337" s="93">
        <v>2</v>
      </c>
      <c r="C337" s="109">
        <v>0.0005591043872536602</v>
      </c>
      <c r="D337" s="93" t="s">
        <v>1237</v>
      </c>
      <c r="E337" s="93" t="b">
        <v>0</v>
      </c>
      <c r="F337" s="93" t="b">
        <v>0</v>
      </c>
      <c r="G337" s="93" t="b">
        <v>0</v>
      </c>
    </row>
    <row r="338" spans="1:7" ht="15">
      <c r="A338" s="94" t="s">
        <v>1041</v>
      </c>
      <c r="B338" s="93">
        <v>2</v>
      </c>
      <c r="C338" s="109">
        <v>0.0005591043872536602</v>
      </c>
      <c r="D338" s="93" t="s">
        <v>1237</v>
      </c>
      <c r="E338" s="93" t="b">
        <v>0</v>
      </c>
      <c r="F338" s="93" t="b">
        <v>0</v>
      </c>
      <c r="G338" s="93" t="b">
        <v>0</v>
      </c>
    </row>
    <row r="339" spans="1:7" ht="15">
      <c r="A339" s="94" t="s">
        <v>1042</v>
      </c>
      <c r="B339" s="93">
        <v>2</v>
      </c>
      <c r="C339" s="109">
        <v>0.0005591043872536602</v>
      </c>
      <c r="D339" s="93" t="s">
        <v>1237</v>
      </c>
      <c r="E339" s="93" t="b">
        <v>0</v>
      </c>
      <c r="F339" s="93" t="b">
        <v>0</v>
      </c>
      <c r="G339" s="93" t="b">
        <v>0</v>
      </c>
    </row>
    <row r="340" spans="1:7" ht="15">
      <c r="A340" s="94" t="s">
        <v>1043</v>
      </c>
      <c r="B340" s="93">
        <v>2</v>
      </c>
      <c r="C340" s="109">
        <v>0.0005591043872536602</v>
      </c>
      <c r="D340" s="93" t="s">
        <v>1237</v>
      </c>
      <c r="E340" s="93" t="b">
        <v>0</v>
      </c>
      <c r="F340" s="93" t="b">
        <v>0</v>
      </c>
      <c r="G340" s="93" t="b">
        <v>0</v>
      </c>
    </row>
    <row r="341" spans="1:7" ht="15">
      <c r="A341" s="94" t="s">
        <v>1044</v>
      </c>
      <c r="B341" s="93">
        <v>2</v>
      </c>
      <c r="C341" s="109">
        <v>0.0005591043872536602</v>
      </c>
      <c r="D341" s="93" t="s">
        <v>1237</v>
      </c>
      <c r="E341" s="93" t="b">
        <v>0</v>
      </c>
      <c r="F341" s="93" t="b">
        <v>0</v>
      </c>
      <c r="G341" s="93" t="b">
        <v>0</v>
      </c>
    </row>
    <row r="342" spans="1:7" ht="15">
      <c r="A342" s="94" t="s">
        <v>1045</v>
      </c>
      <c r="B342" s="93">
        <v>2</v>
      </c>
      <c r="C342" s="109">
        <v>0.0005591043872536602</v>
      </c>
      <c r="D342" s="93" t="s">
        <v>1237</v>
      </c>
      <c r="E342" s="93" t="b">
        <v>0</v>
      </c>
      <c r="F342" s="93" t="b">
        <v>0</v>
      </c>
      <c r="G342" s="93" t="b">
        <v>0</v>
      </c>
    </row>
    <row r="343" spans="1:7" ht="15">
      <c r="A343" s="94" t="s">
        <v>1046</v>
      </c>
      <c r="B343" s="93">
        <v>2</v>
      </c>
      <c r="C343" s="109">
        <v>0.0005591043872536602</v>
      </c>
      <c r="D343" s="93" t="s">
        <v>1237</v>
      </c>
      <c r="E343" s="93" t="b">
        <v>0</v>
      </c>
      <c r="F343" s="93" t="b">
        <v>0</v>
      </c>
      <c r="G343" s="93" t="b">
        <v>0</v>
      </c>
    </row>
    <row r="344" spans="1:7" ht="15">
      <c r="A344" s="94" t="s">
        <v>1047</v>
      </c>
      <c r="B344" s="93">
        <v>2</v>
      </c>
      <c r="C344" s="109">
        <v>0.0005591043872536602</v>
      </c>
      <c r="D344" s="93" t="s">
        <v>1237</v>
      </c>
      <c r="E344" s="93" t="b">
        <v>1</v>
      </c>
      <c r="F344" s="93" t="b">
        <v>0</v>
      </c>
      <c r="G344" s="93" t="b">
        <v>0</v>
      </c>
    </row>
    <row r="345" spans="1:7" ht="15">
      <c r="A345" s="94" t="s">
        <v>1048</v>
      </c>
      <c r="B345" s="93">
        <v>2</v>
      </c>
      <c r="C345" s="109">
        <v>0.0005591043872536602</v>
      </c>
      <c r="D345" s="93" t="s">
        <v>1237</v>
      </c>
      <c r="E345" s="93" t="b">
        <v>0</v>
      </c>
      <c r="F345" s="93" t="b">
        <v>0</v>
      </c>
      <c r="G345" s="93" t="b">
        <v>0</v>
      </c>
    </row>
    <row r="346" spans="1:7" ht="15">
      <c r="A346" s="94" t="s">
        <v>1049</v>
      </c>
      <c r="B346" s="93">
        <v>2</v>
      </c>
      <c r="C346" s="109">
        <v>0.0005591043872536602</v>
      </c>
      <c r="D346" s="93" t="s">
        <v>1237</v>
      </c>
      <c r="E346" s="93" t="b">
        <v>0</v>
      </c>
      <c r="F346" s="93" t="b">
        <v>0</v>
      </c>
      <c r="G346" s="93" t="b">
        <v>0</v>
      </c>
    </row>
    <row r="347" spans="1:7" ht="15">
      <c r="A347" s="94" t="s">
        <v>1050</v>
      </c>
      <c r="B347" s="93">
        <v>2</v>
      </c>
      <c r="C347" s="109">
        <v>0.0005591043872536602</v>
      </c>
      <c r="D347" s="93" t="s">
        <v>1237</v>
      </c>
      <c r="E347" s="93" t="b">
        <v>1</v>
      </c>
      <c r="F347" s="93" t="b">
        <v>0</v>
      </c>
      <c r="G347" s="93" t="b">
        <v>0</v>
      </c>
    </row>
    <row r="348" spans="1:7" ht="15">
      <c r="A348" s="94" t="s">
        <v>1051</v>
      </c>
      <c r="B348" s="93">
        <v>2</v>
      </c>
      <c r="C348" s="109">
        <v>0.0005591043872536602</v>
      </c>
      <c r="D348" s="93" t="s">
        <v>1237</v>
      </c>
      <c r="E348" s="93" t="b">
        <v>0</v>
      </c>
      <c r="F348" s="93" t="b">
        <v>0</v>
      </c>
      <c r="G348" s="93" t="b">
        <v>0</v>
      </c>
    </row>
    <row r="349" spans="1:7" ht="15">
      <c r="A349" s="94" t="s">
        <v>1052</v>
      </c>
      <c r="B349" s="93">
        <v>2</v>
      </c>
      <c r="C349" s="109">
        <v>0.0005591043872536602</v>
      </c>
      <c r="D349" s="93" t="s">
        <v>1237</v>
      </c>
      <c r="E349" s="93" t="b">
        <v>0</v>
      </c>
      <c r="F349" s="93" t="b">
        <v>0</v>
      </c>
      <c r="G349" s="93" t="b">
        <v>0</v>
      </c>
    </row>
    <row r="350" spans="1:7" ht="15">
      <c r="A350" s="94" t="s">
        <v>1053</v>
      </c>
      <c r="B350" s="93">
        <v>2</v>
      </c>
      <c r="C350" s="109">
        <v>0.0005591043872536602</v>
      </c>
      <c r="D350" s="93" t="s">
        <v>1237</v>
      </c>
      <c r="E350" s="93" t="b">
        <v>0</v>
      </c>
      <c r="F350" s="93" t="b">
        <v>0</v>
      </c>
      <c r="G350" s="93" t="b">
        <v>0</v>
      </c>
    </row>
    <row r="351" spans="1:7" ht="15">
      <c r="A351" s="94" t="s">
        <v>1054</v>
      </c>
      <c r="B351" s="93">
        <v>2</v>
      </c>
      <c r="C351" s="109">
        <v>0.0005591043872536602</v>
      </c>
      <c r="D351" s="93" t="s">
        <v>1237</v>
      </c>
      <c r="E351" s="93" t="b">
        <v>0</v>
      </c>
      <c r="F351" s="93" t="b">
        <v>0</v>
      </c>
      <c r="G351" s="93" t="b">
        <v>0</v>
      </c>
    </row>
    <row r="352" spans="1:7" ht="15">
      <c r="A352" s="94" t="s">
        <v>1055</v>
      </c>
      <c r="B352" s="93">
        <v>2</v>
      </c>
      <c r="C352" s="109">
        <v>0.0005591043872536602</v>
      </c>
      <c r="D352" s="93" t="s">
        <v>1237</v>
      </c>
      <c r="E352" s="93" t="b">
        <v>0</v>
      </c>
      <c r="F352" s="93" t="b">
        <v>0</v>
      </c>
      <c r="G352" s="93" t="b">
        <v>0</v>
      </c>
    </row>
    <row r="353" spans="1:7" ht="15">
      <c r="A353" s="94" t="s">
        <v>1056</v>
      </c>
      <c r="B353" s="93">
        <v>2</v>
      </c>
      <c r="C353" s="109">
        <v>0.0005591043872536602</v>
      </c>
      <c r="D353" s="93" t="s">
        <v>1237</v>
      </c>
      <c r="E353" s="93" t="b">
        <v>0</v>
      </c>
      <c r="F353" s="93" t="b">
        <v>0</v>
      </c>
      <c r="G353" s="93" t="b">
        <v>0</v>
      </c>
    </row>
    <row r="354" spans="1:7" ht="15">
      <c r="A354" s="94" t="s">
        <v>1057</v>
      </c>
      <c r="B354" s="93">
        <v>2</v>
      </c>
      <c r="C354" s="109">
        <v>0.0005591043872536602</v>
      </c>
      <c r="D354" s="93" t="s">
        <v>1237</v>
      </c>
      <c r="E354" s="93" t="b">
        <v>0</v>
      </c>
      <c r="F354" s="93" t="b">
        <v>0</v>
      </c>
      <c r="G354" s="93" t="b">
        <v>0</v>
      </c>
    </row>
    <row r="355" spans="1:7" ht="15">
      <c r="A355" s="94" t="s">
        <v>1058</v>
      </c>
      <c r="B355" s="93">
        <v>2</v>
      </c>
      <c r="C355" s="109">
        <v>0.0005591043872536602</v>
      </c>
      <c r="D355" s="93" t="s">
        <v>1237</v>
      </c>
      <c r="E355" s="93" t="b">
        <v>0</v>
      </c>
      <c r="F355" s="93" t="b">
        <v>0</v>
      </c>
      <c r="G355" s="93" t="b">
        <v>0</v>
      </c>
    </row>
    <row r="356" spans="1:7" ht="15">
      <c r="A356" s="94" t="s">
        <v>1059</v>
      </c>
      <c r="B356" s="93">
        <v>2</v>
      </c>
      <c r="C356" s="109">
        <v>0.0005591043872536602</v>
      </c>
      <c r="D356" s="93" t="s">
        <v>1237</v>
      </c>
      <c r="E356" s="93" t="b">
        <v>0</v>
      </c>
      <c r="F356" s="93" t="b">
        <v>0</v>
      </c>
      <c r="G356" s="93" t="b">
        <v>0</v>
      </c>
    </row>
    <row r="357" spans="1:7" ht="15">
      <c r="A357" s="94" t="s">
        <v>1060</v>
      </c>
      <c r="B357" s="93">
        <v>2</v>
      </c>
      <c r="C357" s="109">
        <v>0.0005591043872536602</v>
      </c>
      <c r="D357" s="93" t="s">
        <v>1237</v>
      </c>
      <c r="E357" s="93" t="b">
        <v>0</v>
      </c>
      <c r="F357" s="93" t="b">
        <v>0</v>
      </c>
      <c r="G357" s="93" t="b">
        <v>0</v>
      </c>
    </row>
    <row r="358" spans="1:7" ht="15">
      <c r="A358" s="94" t="s">
        <v>1061</v>
      </c>
      <c r="B358" s="93">
        <v>2</v>
      </c>
      <c r="C358" s="109">
        <v>0.0005591043872536602</v>
      </c>
      <c r="D358" s="93" t="s">
        <v>1237</v>
      </c>
      <c r="E358" s="93" t="b">
        <v>0</v>
      </c>
      <c r="F358" s="93" t="b">
        <v>0</v>
      </c>
      <c r="G358" s="93" t="b">
        <v>0</v>
      </c>
    </row>
    <row r="359" spans="1:7" ht="15">
      <c r="A359" s="94" t="s">
        <v>1062</v>
      </c>
      <c r="B359" s="93">
        <v>2</v>
      </c>
      <c r="C359" s="109">
        <v>0.0005591043872536602</v>
      </c>
      <c r="D359" s="93" t="s">
        <v>1237</v>
      </c>
      <c r="E359" s="93" t="b">
        <v>0</v>
      </c>
      <c r="F359" s="93" t="b">
        <v>0</v>
      </c>
      <c r="G359" s="93" t="b">
        <v>0</v>
      </c>
    </row>
    <row r="360" spans="1:7" ht="15">
      <c r="A360" s="94" t="s">
        <v>1063</v>
      </c>
      <c r="B360" s="93">
        <v>2</v>
      </c>
      <c r="C360" s="109">
        <v>0.0005591043872536602</v>
      </c>
      <c r="D360" s="93" t="s">
        <v>1237</v>
      </c>
      <c r="E360" s="93" t="b">
        <v>0</v>
      </c>
      <c r="F360" s="93" t="b">
        <v>0</v>
      </c>
      <c r="G360" s="93" t="b">
        <v>0</v>
      </c>
    </row>
    <row r="361" spans="1:7" ht="15">
      <c r="A361" s="94" t="s">
        <v>1064</v>
      </c>
      <c r="B361" s="93">
        <v>2</v>
      </c>
      <c r="C361" s="109">
        <v>0.0005591043872536602</v>
      </c>
      <c r="D361" s="93" t="s">
        <v>1237</v>
      </c>
      <c r="E361" s="93" t="b">
        <v>0</v>
      </c>
      <c r="F361" s="93" t="b">
        <v>0</v>
      </c>
      <c r="G361" s="93" t="b">
        <v>0</v>
      </c>
    </row>
    <row r="362" spans="1:7" ht="15">
      <c r="A362" s="94" t="s">
        <v>1065</v>
      </c>
      <c r="B362" s="93">
        <v>2</v>
      </c>
      <c r="C362" s="109">
        <v>0.0005591043872536602</v>
      </c>
      <c r="D362" s="93" t="s">
        <v>1237</v>
      </c>
      <c r="E362" s="93" t="b">
        <v>0</v>
      </c>
      <c r="F362" s="93" t="b">
        <v>0</v>
      </c>
      <c r="G362" s="93" t="b">
        <v>0</v>
      </c>
    </row>
    <row r="363" spans="1:7" ht="15">
      <c r="A363" s="94" t="s">
        <v>1066</v>
      </c>
      <c r="B363" s="93">
        <v>2</v>
      </c>
      <c r="C363" s="109">
        <v>0.0005591043872536602</v>
      </c>
      <c r="D363" s="93" t="s">
        <v>1237</v>
      </c>
      <c r="E363" s="93" t="b">
        <v>0</v>
      </c>
      <c r="F363" s="93" t="b">
        <v>0</v>
      </c>
      <c r="G363" s="93" t="b">
        <v>0</v>
      </c>
    </row>
    <row r="364" spans="1:7" ht="15">
      <c r="A364" s="94" t="s">
        <v>1067</v>
      </c>
      <c r="B364" s="93">
        <v>2</v>
      </c>
      <c r="C364" s="109">
        <v>0.0005591043872536602</v>
      </c>
      <c r="D364" s="93" t="s">
        <v>1237</v>
      </c>
      <c r="E364" s="93" t="b">
        <v>0</v>
      </c>
      <c r="F364" s="93" t="b">
        <v>0</v>
      </c>
      <c r="G364" s="93" t="b">
        <v>0</v>
      </c>
    </row>
    <row r="365" spans="1:7" ht="15">
      <c r="A365" s="94" t="s">
        <v>1068</v>
      </c>
      <c r="B365" s="93">
        <v>2</v>
      </c>
      <c r="C365" s="109">
        <v>0.0005591043872536602</v>
      </c>
      <c r="D365" s="93" t="s">
        <v>1237</v>
      </c>
      <c r="E365" s="93" t="b">
        <v>0</v>
      </c>
      <c r="F365" s="93" t="b">
        <v>0</v>
      </c>
      <c r="G365" s="93" t="b">
        <v>0</v>
      </c>
    </row>
    <row r="366" spans="1:7" ht="15">
      <c r="A366" s="94" t="s">
        <v>1069</v>
      </c>
      <c r="B366" s="93">
        <v>2</v>
      </c>
      <c r="C366" s="109">
        <v>0.0005591043872536602</v>
      </c>
      <c r="D366" s="93" t="s">
        <v>1237</v>
      </c>
      <c r="E366" s="93" t="b">
        <v>0</v>
      </c>
      <c r="F366" s="93" t="b">
        <v>0</v>
      </c>
      <c r="G366" s="93" t="b">
        <v>0</v>
      </c>
    </row>
    <row r="367" spans="1:7" ht="15">
      <c r="A367" s="94" t="s">
        <v>1070</v>
      </c>
      <c r="B367" s="93">
        <v>2</v>
      </c>
      <c r="C367" s="109">
        <v>0.0006631230450504747</v>
      </c>
      <c r="D367" s="93" t="s">
        <v>1237</v>
      </c>
      <c r="E367" s="93" t="b">
        <v>0</v>
      </c>
      <c r="F367" s="93" t="b">
        <v>0</v>
      </c>
      <c r="G367" s="93" t="b">
        <v>0</v>
      </c>
    </row>
    <row r="368" spans="1:7" ht="15">
      <c r="A368" s="94" t="s">
        <v>1071</v>
      </c>
      <c r="B368" s="93">
        <v>2</v>
      </c>
      <c r="C368" s="109">
        <v>0.0005591043872536602</v>
      </c>
      <c r="D368" s="93" t="s">
        <v>1237</v>
      </c>
      <c r="E368" s="93" t="b">
        <v>0</v>
      </c>
      <c r="F368" s="93" t="b">
        <v>0</v>
      </c>
      <c r="G368" s="93" t="b">
        <v>0</v>
      </c>
    </row>
    <row r="369" spans="1:7" ht="15">
      <c r="A369" s="94" t="s">
        <v>1072</v>
      </c>
      <c r="B369" s="93">
        <v>2</v>
      </c>
      <c r="C369" s="109">
        <v>0.0005591043872536602</v>
      </c>
      <c r="D369" s="93" t="s">
        <v>1237</v>
      </c>
      <c r="E369" s="93" t="b">
        <v>0</v>
      </c>
      <c r="F369" s="93" t="b">
        <v>0</v>
      </c>
      <c r="G369" s="93" t="b">
        <v>0</v>
      </c>
    </row>
    <row r="370" spans="1:7" ht="15">
      <c r="A370" s="94" t="s">
        <v>1073</v>
      </c>
      <c r="B370" s="93">
        <v>2</v>
      </c>
      <c r="C370" s="109">
        <v>0.0005591043872536602</v>
      </c>
      <c r="D370" s="93" t="s">
        <v>1237</v>
      </c>
      <c r="E370" s="93" t="b">
        <v>0</v>
      </c>
      <c r="F370" s="93" t="b">
        <v>0</v>
      </c>
      <c r="G370" s="93" t="b">
        <v>0</v>
      </c>
    </row>
    <row r="371" spans="1:7" ht="15">
      <c r="A371" s="94" t="s">
        <v>1074</v>
      </c>
      <c r="B371" s="93">
        <v>2</v>
      </c>
      <c r="C371" s="109">
        <v>0.0005591043872536602</v>
      </c>
      <c r="D371" s="93" t="s">
        <v>1237</v>
      </c>
      <c r="E371" s="93" t="b">
        <v>0</v>
      </c>
      <c r="F371" s="93" t="b">
        <v>1</v>
      </c>
      <c r="G371" s="93" t="b">
        <v>0</v>
      </c>
    </row>
    <row r="372" spans="1:7" ht="15">
      <c r="A372" s="94" t="s">
        <v>1075</v>
      </c>
      <c r="B372" s="93">
        <v>2</v>
      </c>
      <c r="C372" s="109">
        <v>0.0005591043872536602</v>
      </c>
      <c r="D372" s="93" t="s">
        <v>1237</v>
      </c>
      <c r="E372" s="93" t="b">
        <v>0</v>
      </c>
      <c r="F372" s="93" t="b">
        <v>0</v>
      </c>
      <c r="G372" s="93" t="b">
        <v>0</v>
      </c>
    </row>
    <row r="373" spans="1:7" ht="15">
      <c r="A373" s="94" t="s">
        <v>1076</v>
      </c>
      <c r="B373" s="93">
        <v>2</v>
      </c>
      <c r="C373" s="109">
        <v>0.0005591043872536602</v>
      </c>
      <c r="D373" s="93" t="s">
        <v>1237</v>
      </c>
      <c r="E373" s="93" t="b">
        <v>1</v>
      </c>
      <c r="F373" s="93" t="b">
        <v>0</v>
      </c>
      <c r="G373" s="93" t="b">
        <v>0</v>
      </c>
    </row>
    <row r="374" spans="1:7" ht="15">
      <c r="A374" s="94" t="s">
        <v>1077</v>
      </c>
      <c r="B374" s="93">
        <v>2</v>
      </c>
      <c r="C374" s="109">
        <v>0.0005591043872536602</v>
      </c>
      <c r="D374" s="93" t="s">
        <v>1237</v>
      </c>
      <c r="E374" s="93" t="b">
        <v>0</v>
      </c>
      <c r="F374" s="93" t="b">
        <v>1</v>
      </c>
      <c r="G374" s="93" t="b">
        <v>0</v>
      </c>
    </row>
    <row r="375" spans="1:7" ht="15">
      <c r="A375" s="94" t="s">
        <v>1078</v>
      </c>
      <c r="B375" s="93">
        <v>2</v>
      </c>
      <c r="C375" s="109">
        <v>0.0005591043872536602</v>
      </c>
      <c r="D375" s="93" t="s">
        <v>1237</v>
      </c>
      <c r="E375" s="93" t="b">
        <v>1</v>
      </c>
      <c r="F375" s="93" t="b">
        <v>0</v>
      </c>
      <c r="G375" s="93" t="b">
        <v>0</v>
      </c>
    </row>
    <row r="376" spans="1:7" ht="15">
      <c r="A376" s="94" t="s">
        <v>1079</v>
      </c>
      <c r="B376" s="93">
        <v>2</v>
      </c>
      <c r="C376" s="109">
        <v>0.0005591043872536602</v>
      </c>
      <c r="D376" s="93" t="s">
        <v>1237</v>
      </c>
      <c r="E376" s="93" t="b">
        <v>0</v>
      </c>
      <c r="F376" s="93" t="b">
        <v>0</v>
      </c>
      <c r="G376" s="93" t="b">
        <v>0</v>
      </c>
    </row>
    <row r="377" spans="1:7" ht="15">
      <c r="A377" s="94" t="s">
        <v>1080</v>
      </c>
      <c r="B377" s="93">
        <v>2</v>
      </c>
      <c r="C377" s="109">
        <v>0.0005591043872536602</v>
      </c>
      <c r="D377" s="93" t="s">
        <v>1237</v>
      </c>
      <c r="E377" s="93" t="b">
        <v>0</v>
      </c>
      <c r="F377" s="93" t="b">
        <v>0</v>
      </c>
      <c r="G377" s="93" t="b">
        <v>0</v>
      </c>
    </row>
    <row r="378" spans="1:7" ht="15">
      <c r="A378" s="94" t="s">
        <v>1081</v>
      </c>
      <c r="B378" s="93">
        <v>2</v>
      </c>
      <c r="C378" s="109">
        <v>0.0005591043872536602</v>
      </c>
      <c r="D378" s="93" t="s">
        <v>1237</v>
      </c>
      <c r="E378" s="93" t="b">
        <v>0</v>
      </c>
      <c r="F378" s="93" t="b">
        <v>0</v>
      </c>
      <c r="G378" s="93" t="b">
        <v>0</v>
      </c>
    </row>
    <row r="379" spans="1:7" ht="15">
      <c r="A379" s="94" t="s">
        <v>1082</v>
      </c>
      <c r="B379" s="93">
        <v>2</v>
      </c>
      <c r="C379" s="109">
        <v>0.0005591043872536602</v>
      </c>
      <c r="D379" s="93" t="s">
        <v>1237</v>
      </c>
      <c r="E379" s="93" t="b">
        <v>1</v>
      </c>
      <c r="F379" s="93" t="b">
        <v>0</v>
      </c>
      <c r="G379" s="93" t="b">
        <v>0</v>
      </c>
    </row>
    <row r="380" spans="1:7" ht="15">
      <c r="A380" s="94" t="s">
        <v>1083</v>
      </c>
      <c r="B380" s="93">
        <v>2</v>
      </c>
      <c r="C380" s="109">
        <v>0.0005591043872536602</v>
      </c>
      <c r="D380" s="93" t="s">
        <v>1237</v>
      </c>
      <c r="E380" s="93" t="b">
        <v>0</v>
      </c>
      <c r="F380" s="93" t="b">
        <v>0</v>
      </c>
      <c r="G380" s="93" t="b">
        <v>0</v>
      </c>
    </row>
    <row r="381" spans="1:7" ht="15">
      <c r="A381" s="94" t="s">
        <v>1084</v>
      </c>
      <c r="B381" s="93">
        <v>2</v>
      </c>
      <c r="C381" s="109">
        <v>0.0005591043872536602</v>
      </c>
      <c r="D381" s="93" t="s">
        <v>1237</v>
      </c>
      <c r="E381" s="93" t="b">
        <v>0</v>
      </c>
      <c r="F381" s="93" t="b">
        <v>0</v>
      </c>
      <c r="G381" s="93" t="b">
        <v>0</v>
      </c>
    </row>
    <row r="382" spans="1:7" ht="15">
      <c r="A382" s="94" t="s">
        <v>1085</v>
      </c>
      <c r="B382" s="93">
        <v>2</v>
      </c>
      <c r="C382" s="109">
        <v>0.0005591043872536602</v>
      </c>
      <c r="D382" s="93" t="s">
        <v>1237</v>
      </c>
      <c r="E382" s="93" t="b">
        <v>0</v>
      </c>
      <c r="F382" s="93" t="b">
        <v>0</v>
      </c>
      <c r="G382" s="93" t="b">
        <v>0</v>
      </c>
    </row>
    <row r="383" spans="1:7" ht="15">
      <c r="A383" s="94" t="s">
        <v>1086</v>
      </c>
      <c r="B383" s="93">
        <v>2</v>
      </c>
      <c r="C383" s="109">
        <v>0.0005591043872536602</v>
      </c>
      <c r="D383" s="93" t="s">
        <v>1237</v>
      </c>
      <c r="E383" s="93" t="b">
        <v>0</v>
      </c>
      <c r="F383" s="93" t="b">
        <v>0</v>
      </c>
      <c r="G383" s="93" t="b">
        <v>0</v>
      </c>
    </row>
    <row r="384" spans="1:7" ht="15">
      <c r="A384" s="94" t="s">
        <v>1087</v>
      </c>
      <c r="B384" s="93">
        <v>2</v>
      </c>
      <c r="C384" s="109">
        <v>0.0005591043872536602</v>
      </c>
      <c r="D384" s="93" t="s">
        <v>1237</v>
      </c>
      <c r="E384" s="93" t="b">
        <v>0</v>
      </c>
      <c r="F384" s="93" t="b">
        <v>0</v>
      </c>
      <c r="G384" s="93" t="b">
        <v>0</v>
      </c>
    </row>
    <row r="385" spans="1:7" ht="15">
      <c r="A385" s="94" t="s">
        <v>1088</v>
      </c>
      <c r="B385" s="93">
        <v>2</v>
      </c>
      <c r="C385" s="109">
        <v>0.0005591043872536602</v>
      </c>
      <c r="D385" s="93" t="s">
        <v>1237</v>
      </c>
      <c r="E385" s="93" t="b">
        <v>0</v>
      </c>
      <c r="F385" s="93" t="b">
        <v>0</v>
      </c>
      <c r="G385" s="93" t="b">
        <v>0</v>
      </c>
    </row>
    <row r="386" spans="1:7" ht="15">
      <c r="A386" s="94" t="s">
        <v>1089</v>
      </c>
      <c r="B386" s="93">
        <v>2</v>
      </c>
      <c r="C386" s="109">
        <v>0.0005591043872536602</v>
      </c>
      <c r="D386" s="93" t="s">
        <v>1237</v>
      </c>
      <c r="E386" s="93" t="b">
        <v>0</v>
      </c>
      <c r="F386" s="93" t="b">
        <v>0</v>
      </c>
      <c r="G386" s="93" t="b">
        <v>0</v>
      </c>
    </row>
    <row r="387" spans="1:7" ht="15">
      <c r="A387" s="94" t="s">
        <v>1090</v>
      </c>
      <c r="B387" s="93">
        <v>2</v>
      </c>
      <c r="C387" s="109">
        <v>0.0005591043872536602</v>
      </c>
      <c r="D387" s="93" t="s">
        <v>1237</v>
      </c>
      <c r="E387" s="93" t="b">
        <v>0</v>
      </c>
      <c r="F387" s="93" t="b">
        <v>0</v>
      </c>
      <c r="G387" s="93" t="b">
        <v>0</v>
      </c>
    </row>
    <row r="388" spans="1:7" ht="15">
      <c r="A388" s="94" t="s">
        <v>1091</v>
      </c>
      <c r="B388" s="93">
        <v>2</v>
      </c>
      <c r="C388" s="109">
        <v>0.0005591043872536602</v>
      </c>
      <c r="D388" s="93" t="s">
        <v>1237</v>
      </c>
      <c r="E388" s="93" t="b">
        <v>0</v>
      </c>
      <c r="F388" s="93" t="b">
        <v>0</v>
      </c>
      <c r="G388" s="93" t="b">
        <v>0</v>
      </c>
    </row>
    <row r="389" spans="1:7" ht="15">
      <c r="A389" s="94" t="s">
        <v>1092</v>
      </c>
      <c r="B389" s="93">
        <v>2</v>
      </c>
      <c r="C389" s="109">
        <v>0.0005591043872536602</v>
      </c>
      <c r="D389" s="93" t="s">
        <v>1237</v>
      </c>
      <c r="E389" s="93" t="b">
        <v>0</v>
      </c>
      <c r="F389" s="93" t="b">
        <v>0</v>
      </c>
      <c r="G389" s="93" t="b">
        <v>0</v>
      </c>
    </row>
    <row r="390" spans="1:7" ht="15">
      <c r="A390" s="94" t="s">
        <v>1093</v>
      </c>
      <c r="B390" s="93">
        <v>2</v>
      </c>
      <c r="C390" s="109">
        <v>0.0005591043872536602</v>
      </c>
      <c r="D390" s="93" t="s">
        <v>1237</v>
      </c>
      <c r="E390" s="93" t="b">
        <v>0</v>
      </c>
      <c r="F390" s="93" t="b">
        <v>0</v>
      </c>
      <c r="G390" s="93" t="b">
        <v>0</v>
      </c>
    </row>
    <row r="391" spans="1:7" ht="15">
      <c r="A391" s="94" t="s">
        <v>1094</v>
      </c>
      <c r="B391" s="93">
        <v>2</v>
      </c>
      <c r="C391" s="109">
        <v>0.0005591043872536602</v>
      </c>
      <c r="D391" s="93" t="s">
        <v>1237</v>
      </c>
      <c r="E391" s="93" t="b">
        <v>0</v>
      </c>
      <c r="F391" s="93" t="b">
        <v>0</v>
      </c>
      <c r="G391" s="93" t="b">
        <v>0</v>
      </c>
    </row>
    <row r="392" spans="1:7" ht="15">
      <c r="A392" s="94" t="s">
        <v>1095</v>
      </c>
      <c r="B392" s="93">
        <v>2</v>
      </c>
      <c r="C392" s="109">
        <v>0.0005591043872536602</v>
      </c>
      <c r="D392" s="93" t="s">
        <v>1237</v>
      </c>
      <c r="E392" s="93" t="b">
        <v>0</v>
      </c>
      <c r="F392" s="93" t="b">
        <v>0</v>
      </c>
      <c r="G392" s="93" t="b">
        <v>0</v>
      </c>
    </row>
    <row r="393" spans="1:7" ht="15">
      <c r="A393" s="94" t="s">
        <v>1096</v>
      </c>
      <c r="B393" s="93">
        <v>2</v>
      </c>
      <c r="C393" s="109">
        <v>0.0005591043872536602</v>
      </c>
      <c r="D393" s="93" t="s">
        <v>1237</v>
      </c>
      <c r="E393" s="93" t="b">
        <v>0</v>
      </c>
      <c r="F393" s="93" t="b">
        <v>0</v>
      </c>
      <c r="G393" s="93" t="b">
        <v>0</v>
      </c>
    </row>
    <row r="394" spans="1:7" ht="15">
      <c r="A394" s="94" t="s">
        <v>1097</v>
      </c>
      <c r="B394" s="93">
        <v>2</v>
      </c>
      <c r="C394" s="109">
        <v>0.0005591043872536602</v>
      </c>
      <c r="D394" s="93" t="s">
        <v>1237</v>
      </c>
      <c r="E394" s="93" t="b">
        <v>0</v>
      </c>
      <c r="F394" s="93" t="b">
        <v>0</v>
      </c>
      <c r="G394" s="93" t="b">
        <v>0</v>
      </c>
    </row>
    <row r="395" spans="1:7" ht="15">
      <c r="A395" s="94" t="s">
        <v>1098</v>
      </c>
      <c r="B395" s="93">
        <v>2</v>
      </c>
      <c r="C395" s="109">
        <v>0.0005591043872536602</v>
      </c>
      <c r="D395" s="93" t="s">
        <v>1237</v>
      </c>
      <c r="E395" s="93" t="b">
        <v>0</v>
      </c>
      <c r="F395" s="93" t="b">
        <v>0</v>
      </c>
      <c r="G395" s="93" t="b">
        <v>0</v>
      </c>
    </row>
    <row r="396" spans="1:7" ht="15">
      <c r="A396" s="94" t="s">
        <v>1099</v>
      </c>
      <c r="B396" s="93">
        <v>2</v>
      </c>
      <c r="C396" s="109">
        <v>0.0005591043872536602</v>
      </c>
      <c r="D396" s="93" t="s">
        <v>1237</v>
      </c>
      <c r="E396" s="93" t="b">
        <v>0</v>
      </c>
      <c r="F396" s="93" t="b">
        <v>0</v>
      </c>
      <c r="G396" s="93" t="b">
        <v>0</v>
      </c>
    </row>
    <row r="397" spans="1:7" ht="15">
      <c r="A397" s="94" t="s">
        <v>1100</v>
      </c>
      <c r="B397" s="93">
        <v>2</v>
      </c>
      <c r="C397" s="109">
        <v>0.0005591043872536602</v>
      </c>
      <c r="D397" s="93" t="s">
        <v>1237</v>
      </c>
      <c r="E397" s="93" t="b">
        <v>0</v>
      </c>
      <c r="F397" s="93" t="b">
        <v>0</v>
      </c>
      <c r="G397" s="93" t="b">
        <v>0</v>
      </c>
    </row>
    <row r="398" spans="1:7" ht="15">
      <c r="A398" s="94" t="s">
        <v>1101</v>
      </c>
      <c r="B398" s="93">
        <v>2</v>
      </c>
      <c r="C398" s="109">
        <v>0.0005591043872536602</v>
      </c>
      <c r="D398" s="93" t="s">
        <v>1237</v>
      </c>
      <c r="E398" s="93" t="b">
        <v>0</v>
      </c>
      <c r="F398" s="93" t="b">
        <v>0</v>
      </c>
      <c r="G398" s="93" t="b">
        <v>0</v>
      </c>
    </row>
    <row r="399" spans="1:7" ht="15">
      <c r="A399" s="94" t="s">
        <v>1102</v>
      </c>
      <c r="B399" s="93">
        <v>2</v>
      </c>
      <c r="C399" s="109">
        <v>0.0005591043872536602</v>
      </c>
      <c r="D399" s="93" t="s">
        <v>1237</v>
      </c>
      <c r="E399" s="93" t="b">
        <v>0</v>
      </c>
      <c r="F399" s="93" t="b">
        <v>0</v>
      </c>
      <c r="G399" s="93" t="b">
        <v>0</v>
      </c>
    </row>
    <row r="400" spans="1:7" ht="15">
      <c r="A400" s="94" t="s">
        <v>1103</v>
      </c>
      <c r="B400" s="93">
        <v>2</v>
      </c>
      <c r="C400" s="109">
        <v>0.0005591043872536602</v>
      </c>
      <c r="D400" s="93" t="s">
        <v>1237</v>
      </c>
      <c r="E400" s="93" t="b">
        <v>0</v>
      </c>
      <c r="F400" s="93" t="b">
        <v>0</v>
      </c>
      <c r="G400" s="93" t="b">
        <v>0</v>
      </c>
    </row>
    <row r="401" spans="1:7" ht="15">
      <c r="A401" s="94" t="s">
        <v>1104</v>
      </c>
      <c r="B401" s="93">
        <v>2</v>
      </c>
      <c r="C401" s="109">
        <v>0.0005591043872536602</v>
      </c>
      <c r="D401" s="93" t="s">
        <v>1237</v>
      </c>
      <c r="E401" s="93" t="b">
        <v>1</v>
      </c>
      <c r="F401" s="93" t="b">
        <v>0</v>
      </c>
      <c r="G401" s="93" t="b">
        <v>0</v>
      </c>
    </row>
    <row r="402" spans="1:7" ht="15">
      <c r="A402" s="94" t="s">
        <v>1105</v>
      </c>
      <c r="B402" s="93">
        <v>2</v>
      </c>
      <c r="C402" s="109">
        <v>0.0005591043872536602</v>
      </c>
      <c r="D402" s="93" t="s">
        <v>1237</v>
      </c>
      <c r="E402" s="93" t="b">
        <v>0</v>
      </c>
      <c r="F402" s="93" t="b">
        <v>0</v>
      </c>
      <c r="G402" s="93" t="b">
        <v>0</v>
      </c>
    </row>
    <row r="403" spans="1:7" ht="15">
      <c r="A403" s="94" t="s">
        <v>1106</v>
      </c>
      <c r="B403" s="93">
        <v>2</v>
      </c>
      <c r="C403" s="109">
        <v>0.0005591043872536602</v>
      </c>
      <c r="D403" s="93" t="s">
        <v>1237</v>
      </c>
      <c r="E403" s="93" t="b">
        <v>0</v>
      </c>
      <c r="F403" s="93" t="b">
        <v>0</v>
      </c>
      <c r="G403" s="93" t="b">
        <v>0</v>
      </c>
    </row>
    <row r="404" spans="1:7" ht="15">
      <c r="A404" s="94" t="s">
        <v>1107</v>
      </c>
      <c r="B404" s="93">
        <v>2</v>
      </c>
      <c r="C404" s="109">
        <v>0.0005591043872536602</v>
      </c>
      <c r="D404" s="93" t="s">
        <v>1237</v>
      </c>
      <c r="E404" s="93" t="b">
        <v>0</v>
      </c>
      <c r="F404" s="93" t="b">
        <v>0</v>
      </c>
      <c r="G404" s="93" t="b">
        <v>0</v>
      </c>
    </row>
    <row r="405" spans="1:7" ht="15">
      <c r="A405" s="94" t="s">
        <v>1108</v>
      </c>
      <c r="B405" s="93">
        <v>2</v>
      </c>
      <c r="C405" s="109">
        <v>0.0005591043872536602</v>
      </c>
      <c r="D405" s="93" t="s">
        <v>1237</v>
      </c>
      <c r="E405" s="93" t="b">
        <v>1</v>
      </c>
      <c r="F405" s="93" t="b">
        <v>0</v>
      </c>
      <c r="G405" s="93" t="b">
        <v>0</v>
      </c>
    </row>
    <row r="406" spans="1:7" ht="15">
      <c r="A406" s="94" t="s">
        <v>1109</v>
      </c>
      <c r="B406" s="93">
        <v>2</v>
      </c>
      <c r="C406" s="109">
        <v>0.0005591043872536602</v>
      </c>
      <c r="D406" s="93" t="s">
        <v>1237</v>
      </c>
      <c r="E406" s="93" t="b">
        <v>0</v>
      </c>
      <c r="F406" s="93" t="b">
        <v>0</v>
      </c>
      <c r="G406" s="93" t="b">
        <v>0</v>
      </c>
    </row>
    <row r="407" spans="1:7" ht="15">
      <c r="A407" s="94" t="s">
        <v>1110</v>
      </c>
      <c r="B407" s="93">
        <v>2</v>
      </c>
      <c r="C407" s="109">
        <v>0.0005591043872536602</v>
      </c>
      <c r="D407" s="93" t="s">
        <v>1237</v>
      </c>
      <c r="E407" s="93" t="b">
        <v>0</v>
      </c>
      <c r="F407" s="93" t="b">
        <v>1</v>
      </c>
      <c r="G407" s="93" t="b">
        <v>0</v>
      </c>
    </row>
    <row r="408" spans="1:7" ht="15">
      <c r="A408" s="94" t="s">
        <v>1111</v>
      </c>
      <c r="B408" s="93">
        <v>2</v>
      </c>
      <c r="C408" s="109">
        <v>0.0005591043872536602</v>
      </c>
      <c r="D408" s="93" t="s">
        <v>1237</v>
      </c>
      <c r="E408" s="93" t="b">
        <v>0</v>
      </c>
      <c r="F408" s="93" t="b">
        <v>0</v>
      </c>
      <c r="G408" s="93" t="b">
        <v>0</v>
      </c>
    </row>
    <row r="409" spans="1:7" ht="15">
      <c r="A409" s="94" t="s">
        <v>1112</v>
      </c>
      <c r="B409" s="93">
        <v>2</v>
      </c>
      <c r="C409" s="109">
        <v>0.0005591043872536602</v>
      </c>
      <c r="D409" s="93" t="s">
        <v>1237</v>
      </c>
      <c r="E409" s="93" t="b">
        <v>0</v>
      </c>
      <c r="F409" s="93" t="b">
        <v>0</v>
      </c>
      <c r="G409" s="93" t="b">
        <v>0</v>
      </c>
    </row>
    <row r="410" spans="1:7" ht="15">
      <c r="A410" s="94" t="s">
        <v>1113</v>
      </c>
      <c r="B410" s="93">
        <v>2</v>
      </c>
      <c r="C410" s="109">
        <v>0.0006631230450504747</v>
      </c>
      <c r="D410" s="93" t="s">
        <v>1237</v>
      </c>
      <c r="E410" s="93" t="b">
        <v>0</v>
      </c>
      <c r="F410" s="93" t="b">
        <v>0</v>
      </c>
      <c r="G410" s="93" t="b">
        <v>0</v>
      </c>
    </row>
    <row r="411" spans="1:7" ht="15">
      <c r="A411" s="94" t="s">
        <v>1114</v>
      </c>
      <c r="B411" s="93">
        <v>2</v>
      </c>
      <c r="C411" s="109">
        <v>0.0005591043872536602</v>
      </c>
      <c r="D411" s="93" t="s">
        <v>1237</v>
      </c>
      <c r="E411" s="93" t="b">
        <v>0</v>
      </c>
      <c r="F411" s="93" t="b">
        <v>0</v>
      </c>
      <c r="G411" s="93" t="b">
        <v>0</v>
      </c>
    </row>
    <row r="412" spans="1:7" ht="15">
      <c r="A412" s="94" t="s">
        <v>1115</v>
      </c>
      <c r="B412" s="93">
        <v>2</v>
      </c>
      <c r="C412" s="109">
        <v>0.0005591043872536602</v>
      </c>
      <c r="D412" s="93" t="s">
        <v>1237</v>
      </c>
      <c r="E412" s="93" t="b">
        <v>0</v>
      </c>
      <c r="F412" s="93" t="b">
        <v>0</v>
      </c>
      <c r="G412" s="93" t="b">
        <v>0</v>
      </c>
    </row>
    <row r="413" spans="1:7" ht="15">
      <c r="A413" s="94" t="s">
        <v>1116</v>
      </c>
      <c r="B413" s="93">
        <v>2</v>
      </c>
      <c r="C413" s="109">
        <v>0.0005591043872536602</v>
      </c>
      <c r="D413" s="93" t="s">
        <v>1237</v>
      </c>
      <c r="E413" s="93" t="b">
        <v>0</v>
      </c>
      <c r="F413" s="93" t="b">
        <v>0</v>
      </c>
      <c r="G413" s="93" t="b">
        <v>0</v>
      </c>
    </row>
    <row r="414" spans="1:7" ht="15">
      <c r="A414" s="94" t="s">
        <v>1117</v>
      </c>
      <c r="B414" s="93">
        <v>2</v>
      </c>
      <c r="C414" s="109">
        <v>0.0005591043872536602</v>
      </c>
      <c r="D414" s="93" t="s">
        <v>1237</v>
      </c>
      <c r="E414" s="93" t="b">
        <v>1</v>
      </c>
      <c r="F414" s="93" t="b">
        <v>0</v>
      </c>
      <c r="G414" s="93" t="b">
        <v>0</v>
      </c>
    </row>
    <row r="415" spans="1:7" ht="15">
      <c r="A415" s="94" t="s">
        <v>1118</v>
      </c>
      <c r="B415" s="93">
        <v>2</v>
      </c>
      <c r="C415" s="109">
        <v>0.0005591043872536602</v>
      </c>
      <c r="D415" s="93" t="s">
        <v>1237</v>
      </c>
      <c r="E415" s="93" t="b">
        <v>0</v>
      </c>
      <c r="F415" s="93" t="b">
        <v>0</v>
      </c>
      <c r="G415" s="93" t="b">
        <v>0</v>
      </c>
    </row>
    <row r="416" spans="1:7" ht="15">
      <c r="A416" s="94" t="s">
        <v>1119</v>
      </c>
      <c r="B416" s="93">
        <v>2</v>
      </c>
      <c r="C416" s="109">
        <v>0.0005591043872536602</v>
      </c>
      <c r="D416" s="93" t="s">
        <v>1237</v>
      </c>
      <c r="E416" s="93" t="b">
        <v>0</v>
      </c>
      <c r="F416" s="93" t="b">
        <v>0</v>
      </c>
      <c r="G416" s="93" t="b">
        <v>0</v>
      </c>
    </row>
    <row r="417" spans="1:7" ht="15">
      <c r="A417" s="94" t="s">
        <v>1120</v>
      </c>
      <c r="B417" s="93">
        <v>2</v>
      </c>
      <c r="C417" s="109">
        <v>0.0005591043872536602</v>
      </c>
      <c r="D417" s="93" t="s">
        <v>1237</v>
      </c>
      <c r="E417" s="93" t="b">
        <v>0</v>
      </c>
      <c r="F417" s="93" t="b">
        <v>0</v>
      </c>
      <c r="G417" s="93" t="b">
        <v>0</v>
      </c>
    </row>
    <row r="418" spans="1:7" ht="15">
      <c r="A418" s="94" t="s">
        <v>1121</v>
      </c>
      <c r="B418" s="93">
        <v>2</v>
      </c>
      <c r="C418" s="109">
        <v>0.0005591043872536602</v>
      </c>
      <c r="D418" s="93" t="s">
        <v>1237</v>
      </c>
      <c r="E418" s="93" t="b">
        <v>0</v>
      </c>
      <c r="F418" s="93" t="b">
        <v>0</v>
      </c>
      <c r="G418" s="93" t="b">
        <v>0</v>
      </c>
    </row>
    <row r="419" spans="1:7" ht="15">
      <c r="A419" s="94" t="s">
        <v>1122</v>
      </c>
      <c r="B419" s="93">
        <v>2</v>
      </c>
      <c r="C419" s="109">
        <v>0.0005591043872536602</v>
      </c>
      <c r="D419" s="93" t="s">
        <v>1237</v>
      </c>
      <c r="E419" s="93" t="b">
        <v>0</v>
      </c>
      <c r="F419" s="93" t="b">
        <v>0</v>
      </c>
      <c r="G419" s="93" t="b">
        <v>0</v>
      </c>
    </row>
    <row r="420" spans="1:7" ht="15">
      <c r="A420" s="94" t="s">
        <v>1123</v>
      </c>
      <c r="B420" s="93">
        <v>2</v>
      </c>
      <c r="C420" s="109">
        <v>0.0005591043872536602</v>
      </c>
      <c r="D420" s="93" t="s">
        <v>1237</v>
      </c>
      <c r="E420" s="93" t="b">
        <v>0</v>
      </c>
      <c r="F420" s="93" t="b">
        <v>0</v>
      </c>
      <c r="G420" s="93" t="b">
        <v>0</v>
      </c>
    </row>
    <row r="421" spans="1:7" ht="15">
      <c r="A421" s="94" t="s">
        <v>1124</v>
      </c>
      <c r="B421" s="93">
        <v>2</v>
      </c>
      <c r="C421" s="109">
        <v>0.0005591043872536602</v>
      </c>
      <c r="D421" s="93" t="s">
        <v>1237</v>
      </c>
      <c r="E421" s="93" t="b">
        <v>0</v>
      </c>
      <c r="F421" s="93" t="b">
        <v>0</v>
      </c>
      <c r="G421" s="93" t="b">
        <v>0</v>
      </c>
    </row>
    <row r="422" spans="1:7" ht="15">
      <c r="A422" s="94" t="s">
        <v>1125</v>
      </c>
      <c r="B422" s="93">
        <v>2</v>
      </c>
      <c r="C422" s="109">
        <v>0.0005591043872536602</v>
      </c>
      <c r="D422" s="93" t="s">
        <v>1237</v>
      </c>
      <c r="E422" s="93" t="b">
        <v>0</v>
      </c>
      <c r="F422" s="93" t="b">
        <v>0</v>
      </c>
      <c r="G422" s="93" t="b">
        <v>0</v>
      </c>
    </row>
    <row r="423" spans="1:7" ht="15">
      <c r="A423" s="94" t="s">
        <v>1126</v>
      </c>
      <c r="B423" s="93">
        <v>2</v>
      </c>
      <c r="C423" s="109">
        <v>0.0006631230450504747</v>
      </c>
      <c r="D423" s="93" t="s">
        <v>1237</v>
      </c>
      <c r="E423" s="93" t="b">
        <v>1</v>
      </c>
      <c r="F423" s="93" t="b">
        <v>0</v>
      </c>
      <c r="G423" s="93" t="b">
        <v>0</v>
      </c>
    </row>
    <row r="424" spans="1:7" ht="15">
      <c r="A424" s="94" t="s">
        <v>1127</v>
      </c>
      <c r="B424" s="93">
        <v>2</v>
      </c>
      <c r="C424" s="109">
        <v>0.0005591043872536602</v>
      </c>
      <c r="D424" s="93" t="s">
        <v>1237</v>
      </c>
      <c r="E424" s="93" t="b">
        <v>0</v>
      </c>
      <c r="F424" s="93" t="b">
        <v>0</v>
      </c>
      <c r="G424" s="93" t="b">
        <v>0</v>
      </c>
    </row>
    <row r="425" spans="1:7" ht="15">
      <c r="A425" s="94" t="s">
        <v>1128</v>
      </c>
      <c r="B425" s="93">
        <v>2</v>
      </c>
      <c r="C425" s="109">
        <v>0.0006631230450504747</v>
      </c>
      <c r="D425" s="93" t="s">
        <v>1237</v>
      </c>
      <c r="E425" s="93" t="b">
        <v>0</v>
      </c>
      <c r="F425" s="93" t="b">
        <v>0</v>
      </c>
      <c r="G425" s="93" t="b">
        <v>0</v>
      </c>
    </row>
    <row r="426" spans="1:7" ht="15">
      <c r="A426" s="94" t="s">
        <v>1129</v>
      </c>
      <c r="B426" s="93">
        <v>2</v>
      </c>
      <c r="C426" s="109">
        <v>0.0005591043872536602</v>
      </c>
      <c r="D426" s="93" t="s">
        <v>1237</v>
      </c>
      <c r="E426" s="93" t="b">
        <v>0</v>
      </c>
      <c r="F426" s="93" t="b">
        <v>0</v>
      </c>
      <c r="G426" s="93" t="b">
        <v>0</v>
      </c>
    </row>
    <row r="427" spans="1:7" ht="15">
      <c r="A427" s="94" t="s">
        <v>1130</v>
      </c>
      <c r="B427" s="93">
        <v>2</v>
      </c>
      <c r="C427" s="109">
        <v>0.0005591043872536602</v>
      </c>
      <c r="D427" s="93" t="s">
        <v>1237</v>
      </c>
      <c r="E427" s="93" t="b">
        <v>1</v>
      </c>
      <c r="F427" s="93" t="b">
        <v>0</v>
      </c>
      <c r="G427" s="93" t="b">
        <v>0</v>
      </c>
    </row>
    <row r="428" spans="1:7" ht="15">
      <c r="A428" s="94" t="s">
        <v>1131</v>
      </c>
      <c r="B428" s="93">
        <v>2</v>
      </c>
      <c r="C428" s="109">
        <v>0.0005591043872536602</v>
      </c>
      <c r="D428" s="93" t="s">
        <v>1237</v>
      </c>
      <c r="E428" s="93" t="b">
        <v>0</v>
      </c>
      <c r="F428" s="93" t="b">
        <v>0</v>
      </c>
      <c r="G428" s="93" t="b">
        <v>0</v>
      </c>
    </row>
    <row r="429" spans="1:7" ht="15">
      <c r="A429" s="94" t="s">
        <v>1132</v>
      </c>
      <c r="B429" s="93">
        <v>2</v>
      </c>
      <c r="C429" s="109">
        <v>0.0005591043872536602</v>
      </c>
      <c r="D429" s="93" t="s">
        <v>1237</v>
      </c>
      <c r="E429" s="93" t="b">
        <v>0</v>
      </c>
      <c r="F429" s="93" t="b">
        <v>0</v>
      </c>
      <c r="G429" s="93" t="b">
        <v>0</v>
      </c>
    </row>
    <row r="430" spans="1:7" ht="15">
      <c r="A430" s="94" t="s">
        <v>1133</v>
      </c>
      <c r="B430" s="93">
        <v>2</v>
      </c>
      <c r="C430" s="109">
        <v>0.0006631230450504747</v>
      </c>
      <c r="D430" s="93" t="s">
        <v>1237</v>
      </c>
      <c r="E430" s="93" t="b">
        <v>0</v>
      </c>
      <c r="F430" s="93" t="b">
        <v>0</v>
      </c>
      <c r="G430" s="93" t="b">
        <v>0</v>
      </c>
    </row>
    <row r="431" spans="1:7" ht="15">
      <c r="A431" s="94" t="s">
        <v>1134</v>
      </c>
      <c r="B431" s="93">
        <v>2</v>
      </c>
      <c r="C431" s="109">
        <v>0.0005591043872536602</v>
      </c>
      <c r="D431" s="93" t="s">
        <v>1237</v>
      </c>
      <c r="E431" s="93" t="b">
        <v>0</v>
      </c>
      <c r="F431" s="93" t="b">
        <v>0</v>
      </c>
      <c r="G431" s="93" t="b">
        <v>0</v>
      </c>
    </row>
    <row r="432" spans="1:7" ht="15">
      <c r="A432" s="94" t="s">
        <v>1135</v>
      </c>
      <c r="B432" s="93">
        <v>2</v>
      </c>
      <c r="C432" s="109">
        <v>0.0005591043872536602</v>
      </c>
      <c r="D432" s="93" t="s">
        <v>1237</v>
      </c>
      <c r="E432" s="93" t="b">
        <v>0</v>
      </c>
      <c r="F432" s="93" t="b">
        <v>0</v>
      </c>
      <c r="G432" s="93" t="b">
        <v>0</v>
      </c>
    </row>
    <row r="433" spans="1:7" ht="15">
      <c r="A433" s="94" t="s">
        <v>1136</v>
      </c>
      <c r="B433" s="93">
        <v>2</v>
      </c>
      <c r="C433" s="109">
        <v>0.0005591043872536602</v>
      </c>
      <c r="D433" s="93" t="s">
        <v>1237</v>
      </c>
      <c r="E433" s="93" t="b">
        <v>0</v>
      </c>
      <c r="F433" s="93" t="b">
        <v>0</v>
      </c>
      <c r="G433" s="93" t="b">
        <v>0</v>
      </c>
    </row>
    <row r="434" spans="1:7" ht="15">
      <c r="A434" s="94" t="s">
        <v>1137</v>
      </c>
      <c r="B434" s="93">
        <v>2</v>
      </c>
      <c r="C434" s="109">
        <v>0.0005591043872536602</v>
      </c>
      <c r="D434" s="93" t="s">
        <v>1237</v>
      </c>
      <c r="E434" s="93" t="b">
        <v>0</v>
      </c>
      <c r="F434" s="93" t="b">
        <v>0</v>
      </c>
      <c r="G434" s="93" t="b">
        <v>0</v>
      </c>
    </row>
    <row r="435" spans="1:7" ht="15">
      <c r="A435" s="94" t="s">
        <v>1138</v>
      </c>
      <c r="B435" s="93">
        <v>2</v>
      </c>
      <c r="C435" s="109">
        <v>0.0005591043872536602</v>
      </c>
      <c r="D435" s="93" t="s">
        <v>1237</v>
      </c>
      <c r="E435" s="93" t="b">
        <v>0</v>
      </c>
      <c r="F435" s="93" t="b">
        <v>0</v>
      </c>
      <c r="G435" s="93" t="b">
        <v>0</v>
      </c>
    </row>
    <row r="436" spans="1:7" ht="15">
      <c r="A436" s="94" t="s">
        <v>1139</v>
      </c>
      <c r="B436" s="93">
        <v>2</v>
      </c>
      <c r="C436" s="109">
        <v>0.0005591043872536602</v>
      </c>
      <c r="D436" s="93" t="s">
        <v>1237</v>
      </c>
      <c r="E436" s="93" t="b">
        <v>0</v>
      </c>
      <c r="F436" s="93" t="b">
        <v>0</v>
      </c>
      <c r="G436" s="93" t="b">
        <v>0</v>
      </c>
    </row>
    <row r="437" spans="1:7" ht="15">
      <c r="A437" s="94" t="s">
        <v>1140</v>
      </c>
      <c r="B437" s="93">
        <v>2</v>
      </c>
      <c r="C437" s="109">
        <v>0.0005591043872536602</v>
      </c>
      <c r="D437" s="93" t="s">
        <v>1237</v>
      </c>
      <c r="E437" s="93" t="b">
        <v>0</v>
      </c>
      <c r="F437" s="93" t="b">
        <v>0</v>
      </c>
      <c r="G437" s="93" t="b">
        <v>0</v>
      </c>
    </row>
    <row r="438" spans="1:7" ht="15">
      <c r="A438" s="94" t="s">
        <v>1141</v>
      </c>
      <c r="B438" s="93">
        <v>2</v>
      </c>
      <c r="C438" s="109">
        <v>0.0005591043872536602</v>
      </c>
      <c r="D438" s="93" t="s">
        <v>1237</v>
      </c>
      <c r="E438" s="93" t="b">
        <v>0</v>
      </c>
      <c r="F438" s="93" t="b">
        <v>0</v>
      </c>
      <c r="G438" s="93" t="b">
        <v>0</v>
      </c>
    </row>
    <row r="439" spans="1:7" ht="15">
      <c r="A439" s="94" t="s">
        <v>1142</v>
      </c>
      <c r="B439" s="93">
        <v>2</v>
      </c>
      <c r="C439" s="109">
        <v>0.0005591043872536602</v>
      </c>
      <c r="D439" s="93" t="s">
        <v>1237</v>
      </c>
      <c r="E439" s="93" t="b">
        <v>0</v>
      </c>
      <c r="F439" s="93" t="b">
        <v>0</v>
      </c>
      <c r="G439" s="93" t="b">
        <v>0</v>
      </c>
    </row>
    <row r="440" spans="1:7" ht="15">
      <c r="A440" s="94" t="s">
        <v>1143</v>
      </c>
      <c r="B440" s="93">
        <v>2</v>
      </c>
      <c r="C440" s="109">
        <v>0.0005591043872536602</v>
      </c>
      <c r="D440" s="93" t="s">
        <v>1237</v>
      </c>
      <c r="E440" s="93" t="b">
        <v>0</v>
      </c>
      <c r="F440" s="93" t="b">
        <v>0</v>
      </c>
      <c r="G440" s="93" t="b">
        <v>0</v>
      </c>
    </row>
    <row r="441" spans="1:7" ht="15">
      <c r="A441" s="94" t="s">
        <v>1144</v>
      </c>
      <c r="B441" s="93">
        <v>2</v>
      </c>
      <c r="C441" s="109">
        <v>0.0005591043872536602</v>
      </c>
      <c r="D441" s="93" t="s">
        <v>1237</v>
      </c>
      <c r="E441" s="93" t="b">
        <v>0</v>
      </c>
      <c r="F441" s="93" t="b">
        <v>0</v>
      </c>
      <c r="G441" s="93" t="b">
        <v>0</v>
      </c>
    </row>
    <row r="442" spans="1:7" ht="15">
      <c r="A442" s="94" t="s">
        <v>1145</v>
      </c>
      <c r="B442" s="93">
        <v>2</v>
      </c>
      <c r="C442" s="109">
        <v>0.0005591043872536602</v>
      </c>
      <c r="D442" s="93" t="s">
        <v>1237</v>
      </c>
      <c r="E442" s="93" t="b">
        <v>0</v>
      </c>
      <c r="F442" s="93" t="b">
        <v>0</v>
      </c>
      <c r="G442" s="93" t="b">
        <v>0</v>
      </c>
    </row>
    <row r="443" spans="1:7" ht="15">
      <c r="A443" s="94" t="s">
        <v>1146</v>
      </c>
      <c r="B443" s="93">
        <v>2</v>
      </c>
      <c r="C443" s="109">
        <v>0.0005591043872536602</v>
      </c>
      <c r="D443" s="93" t="s">
        <v>1237</v>
      </c>
      <c r="E443" s="93" t="b">
        <v>0</v>
      </c>
      <c r="F443" s="93" t="b">
        <v>0</v>
      </c>
      <c r="G443" s="93" t="b">
        <v>0</v>
      </c>
    </row>
    <row r="444" spans="1:7" ht="15">
      <c r="A444" s="94" t="s">
        <v>1147</v>
      </c>
      <c r="B444" s="93">
        <v>2</v>
      </c>
      <c r="C444" s="109">
        <v>0.0005591043872536602</v>
      </c>
      <c r="D444" s="93" t="s">
        <v>1237</v>
      </c>
      <c r="E444" s="93" t="b">
        <v>0</v>
      </c>
      <c r="F444" s="93" t="b">
        <v>0</v>
      </c>
      <c r="G444" s="93" t="b">
        <v>0</v>
      </c>
    </row>
    <row r="445" spans="1:7" ht="15">
      <c r="A445" s="94" t="s">
        <v>1148</v>
      </c>
      <c r="B445" s="93">
        <v>2</v>
      </c>
      <c r="C445" s="109">
        <v>0.0005591043872536602</v>
      </c>
      <c r="D445" s="93" t="s">
        <v>1237</v>
      </c>
      <c r="E445" s="93" t="b">
        <v>0</v>
      </c>
      <c r="F445" s="93" t="b">
        <v>0</v>
      </c>
      <c r="G445" s="93" t="b">
        <v>0</v>
      </c>
    </row>
    <row r="446" spans="1:7" ht="15">
      <c r="A446" s="94" t="s">
        <v>1149</v>
      </c>
      <c r="B446" s="93">
        <v>2</v>
      </c>
      <c r="C446" s="109">
        <v>0.0005591043872536602</v>
      </c>
      <c r="D446" s="93" t="s">
        <v>1237</v>
      </c>
      <c r="E446" s="93" t="b">
        <v>0</v>
      </c>
      <c r="F446" s="93" t="b">
        <v>0</v>
      </c>
      <c r="G446" s="93" t="b">
        <v>0</v>
      </c>
    </row>
    <row r="447" spans="1:7" ht="15">
      <c r="A447" s="94" t="s">
        <v>1150</v>
      </c>
      <c r="B447" s="93">
        <v>2</v>
      </c>
      <c r="C447" s="109">
        <v>0.0005591043872536602</v>
      </c>
      <c r="D447" s="93" t="s">
        <v>1237</v>
      </c>
      <c r="E447" s="93" t="b">
        <v>1</v>
      </c>
      <c r="F447" s="93" t="b">
        <v>0</v>
      </c>
      <c r="G447" s="93" t="b">
        <v>0</v>
      </c>
    </row>
    <row r="448" spans="1:7" ht="15">
      <c r="A448" s="94" t="s">
        <v>1151</v>
      </c>
      <c r="B448" s="93">
        <v>2</v>
      </c>
      <c r="C448" s="109">
        <v>0.0005591043872536602</v>
      </c>
      <c r="D448" s="93" t="s">
        <v>1237</v>
      </c>
      <c r="E448" s="93" t="b">
        <v>0</v>
      </c>
      <c r="F448" s="93" t="b">
        <v>0</v>
      </c>
      <c r="G448" s="93" t="b">
        <v>0</v>
      </c>
    </row>
    <row r="449" spans="1:7" ht="15">
      <c r="A449" s="94" t="s">
        <v>1152</v>
      </c>
      <c r="B449" s="93">
        <v>2</v>
      </c>
      <c r="C449" s="109">
        <v>0.0005591043872536602</v>
      </c>
      <c r="D449" s="93" t="s">
        <v>1237</v>
      </c>
      <c r="E449" s="93" t="b">
        <v>0</v>
      </c>
      <c r="F449" s="93" t="b">
        <v>0</v>
      </c>
      <c r="G449" s="93" t="b">
        <v>0</v>
      </c>
    </row>
    <row r="450" spans="1:7" ht="15">
      <c r="A450" s="94" t="s">
        <v>1153</v>
      </c>
      <c r="B450" s="93">
        <v>2</v>
      </c>
      <c r="C450" s="109">
        <v>0.0005591043872536602</v>
      </c>
      <c r="D450" s="93" t="s">
        <v>1237</v>
      </c>
      <c r="E450" s="93" t="b">
        <v>0</v>
      </c>
      <c r="F450" s="93" t="b">
        <v>0</v>
      </c>
      <c r="G450" s="93" t="b">
        <v>0</v>
      </c>
    </row>
    <row r="451" spans="1:7" ht="15">
      <c r="A451" s="94" t="s">
        <v>1154</v>
      </c>
      <c r="B451" s="93">
        <v>2</v>
      </c>
      <c r="C451" s="109">
        <v>0.0005591043872536602</v>
      </c>
      <c r="D451" s="93" t="s">
        <v>1237</v>
      </c>
      <c r="E451" s="93" t="b">
        <v>0</v>
      </c>
      <c r="F451" s="93" t="b">
        <v>0</v>
      </c>
      <c r="G451" s="93" t="b">
        <v>0</v>
      </c>
    </row>
    <row r="452" spans="1:7" ht="15">
      <c r="A452" s="94" t="s">
        <v>1155</v>
      </c>
      <c r="B452" s="93">
        <v>2</v>
      </c>
      <c r="C452" s="109">
        <v>0.0005591043872536602</v>
      </c>
      <c r="D452" s="93" t="s">
        <v>1237</v>
      </c>
      <c r="E452" s="93" t="b">
        <v>0</v>
      </c>
      <c r="F452" s="93" t="b">
        <v>0</v>
      </c>
      <c r="G452" s="93" t="b">
        <v>0</v>
      </c>
    </row>
    <row r="453" spans="1:7" ht="15">
      <c r="A453" s="94" t="s">
        <v>1156</v>
      </c>
      <c r="B453" s="93">
        <v>2</v>
      </c>
      <c r="C453" s="109">
        <v>0.0005591043872536602</v>
      </c>
      <c r="D453" s="93" t="s">
        <v>1237</v>
      </c>
      <c r="E453" s="93" t="b">
        <v>0</v>
      </c>
      <c r="F453" s="93" t="b">
        <v>0</v>
      </c>
      <c r="G453" s="93" t="b">
        <v>0</v>
      </c>
    </row>
    <row r="454" spans="1:7" ht="15">
      <c r="A454" s="94" t="s">
        <v>1157</v>
      </c>
      <c r="B454" s="93">
        <v>2</v>
      </c>
      <c r="C454" s="109">
        <v>0.0006631230450504747</v>
      </c>
      <c r="D454" s="93" t="s">
        <v>1237</v>
      </c>
      <c r="E454" s="93" t="b">
        <v>0</v>
      </c>
      <c r="F454" s="93" t="b">
        <v>0</v>
      </c>
      <c r="G454" s="93" t="b">
        <v>0</v>
      </c>
    </row>
    <row r="455" spans="1:7" ht="15">
      <c r="A455" s="94" t="s">
        <v>1158</v>
      </c>
      <c r="B455" s="93">
        <v>2</v>
      </c>
      <c r="C455" s="109">
        <v>0.0006631230450504747</v>
      </c>
      <c r="D455" s="93" t="s">
        <v>1237</v>
      </c>
      <c r="E455" s="93" t="b">
        <v>0</v>
      </c>
      <c r="F455" s="93" t="b">
        <v>0</v>
      </c>
      <c r="G455" s="93" t="b">
        <v>0</v>
      </c>
    </row>
    <row r="456" spans="1:7" ht="15">
      <c r="A456" s="94" t="s">
        <v>1159</v>
      </c>
      <c r="B456" s="93">
        <v>2</v>
      </c>
      <c r="C456" s="109">
        <v>0.0005591043872536602</v>
      </c>
      <c r="D456" s="93" t="s">
        <v>1237</v>
      </c>
      <c r="E456" s="93" t="b">
        <v>0</v>
      </c>
      <c r="F456" s="93" t="b">
        <v>0</v>
      </c>
      <c r="G456" s="93" t="b">
        <v>0</v>
      </c>
    </row>
    <row r="457" spans="1:7" ht="15">
      <c r="A457" s="94" t="s">
        <v>1160</v>
      </c>
      <c r="B457" s="93">
        <v>2</v>
      </c>
      <c r="C457" s="109">
        <v>0.0005591043872536602</v>
      </c>
      <c r="D457" s="93" t="s">
        <v>1237</v>
      </c>
      <c r="E457" s="93" t="b">
        <v>0</v>
      </c>
      <c r="F457" s="93" t="b">
        <v>0</v>
      </c>
      <c r="G457" s="93" t="b">
        <v>0</v>
      </c>
    </row>
    <row r="458" spans="1:7" ht="15">
      <c r="A458" s="94" t="s">
        <v>1161</v>
      </c>
      <c r="B458" s="93">
        <v>2</v>
      </c>
      <c r="C458" s="109">
        <v>0.0005591043872536602</v>
      </c>
      <c r="D458" s="93" t="s">
        <v>1237</v>
      </c>
      <c r="E458" s="93" t="b">
        <v>0</v>
      </c>
      <c r="F458" s="93" t="b">
        <v>0</v>
      </c>
      <c r="G458" s="93" t="b">
        <v>0</v>
      </c>
    </row>
    <row r="459" spans="1:7" ht="15">
      <c r="A459" s="94" t="s">
        <v>1162</v>
      </c>
      <c r="B459" s="93">
        <v>2</v>
      </c>
      <c r="C459" s="109">
        <v>0.0005591043872536602</v>
      </c>
      <c r="D459" s="93" t="s">
        <v>1237</v>
      </c>
      <c r="E459" s="93" t="b">
        <v>0</v>
      </c>
      <c r="F459" s="93" t="b">
        <v>1</v>
      </c>
      <c r="G459" s="93" t="b">
        <v>0</v>
      </c>
    </row>
    <row r="460" spans="1:7" ht="15">
      <c r="A460" s="94" t="s">
        <v>1163</v>
      </c>
      <c r="B460" s="93">
        <v>2</v>
      </c>
      <c r="C460" s="109">
        <v>0.0006631230450504747</v>
      </c>
      <c r="D460" s="93" t="s">
        <v>1237</v>
      </c>
      <c r="E460" s="93" t="b">
        <v>0</v>
      </c>
      <c r="F460" s="93" t="b">
        <v>0</v>
      </c>
      <c r="G460" s="93" t="b">
        <v>0</v>
      </c>
    </row>
    <row r="461" spans="1:7" ht="15">
      <c r="A461" s="94" t="s">
        <v>1164</v>
      </c>
      <c r="B461" s="93">
        <v>2</v>
      </c>
      <c r="C461" s="109">
        <v>0.0005591043872536602</v>
      </c>
      <c r="D461" s="93" t="s">
        <v>1237</v>
      </c>
      <c r="E461" s="93" t="b">
        <v>0</v>
      </c>
      <c r="F461" s="93" t="b">
        <v>0</v>
      </c>
      <c r="G461" s="93" t="b">
        <v>0</v>
      </c>
    </row>
    <row r="462" spans="1:7" ht="15">
      <c r="A462" s="94" t="s">
        <v>1165</v>
      </c>
      <c r="B462" s="93">
        <v>2</v>
      </c>
      <c r="C462" s="109">
        <v>0.0005591043872536602</v>
      </c>
      <c r="D462" s="93" t="s">
        <v>1237</v>
      </c>
      <c r="E462" s="93" t="b">
        <v>0</v>
      </c>
      <c r="F462" s="93" t="b">
        <v>0</v>
      </c>
      <c r="G462" s="93" t="b">
        <v>0</v>
      </c>
    </row>
    <row r="463" spans="1:7" ht="15">
      <c r="A463" s="94" t="s">
        <v>1166</v>
      </c>
      <c r="B463" s="93">
        <v>2</v>
      </c>
      <c r="C463" s="109">
        <v>0.0005591043872536602</v>
      </c>
      <c r="D463" s="93" t="s">
        <v>1237</v>
      </c>
      <c r="E463" s="93" t="b">
        <v>0</v>
      </c>
      <c r="F463" s="93" t="b">
        <v>0</v>
      </c>
      <c r="G463" s="93" t="b">
        <v>0</v>
      </c>
    </row>
    <row r="464" spans="1:7" ht="15">
      <c r="A464" s="94" t="s">
        <v>1167</v>
      </c>
      <c r="B464" s="93">
        <v>2</v>
      </c>
      <c r="C464" s="109">
        <v>0.0005591043872536602</v>
      </c>
      <c r="D464" s="93" t="s">
        <v>1237</v>
      </c>
      <c r="E464" s="93" t="b">
        <v>0</v>
      </c>
      <c r="F464" s="93" t="b">
        <v>0</v>
      </c>
      <c r="G464" s="93" t="b">
        <v>0</v>
      </c>
    </row>
    <row r="465" spans="1:7" ht="15">
      <c r="A465" s="94" t="s">
        <v>1168</v>
      </c>
      <c r="B465" s="93">
        <v>2</v>
      </c>
      <c r="C465" s="109">
        <v>0.0005591043872536602</v>
      </c>
      <c r="D465" s="93" t="s">
        <v>1237</v>
      </c>
      <c r="E465" s="93" t="b">
        <v>0</v>
      </c>
      <c r="F465" s="93" t="b">
        <v>0</v>
      </c>
      <c r="G465" s="93" t="b">
        <v>0</v>
      </c>
    </row>
    <row r="466" spans="1:7" ht="15">
      <c r="A466" s="94" t="s">
        <v>1169</v>
      </c>
      <c r="B466" s="93">
        <v>2</v>
      </c>
      <c r="C466" s="109">
        <v>0.0006631230450504747</v>
      </c>
      <c r="D466" s="93" t="s">
        <v>1237</v>
      </c>
      <c r="E466" s="93" t="b">
        <v>0</v>
      </c>
      <c r="F466" s="93" t="b">
        <v>0</v>
      </c>
      <c r="G466" s="93" t="b">
        <v>0</v>
      </c>
    </row>
    <row r="467" spans="1:7" ht="15">
      <c r="A467" s="94" t="s">
        <v>1170</v>
      </c>
      <c r="B467" s="93">
        <v>2</v>
      </c>
      <c r="C467" s="109">
        <v>0.0005591043872536602</v>
      </c>
      <c r="D467" s="93" t="s">
        <v>1237</v>
      </c>
      <c r="E467" s="93" t="b">
        <v>0</v>
      </c>
      <c r="F467" s="93" t="b">
        <v>0</v>
      </c>
      <c r="G467" s="93" t="b">
        <v>0</v>
      </c>
    </row>
    <row r="468" spans="1:7" ht="15">
      <c r="A468" s="94" t="s">
        <v>1171</v>
      </c>
      <c r="B468" s="93">
        <v>2</v>
      </c>
      <c r="C468" s="109">
        <v>0.0005591043872536602</v>
      </c>
      <c r="D468" s="93" t="s">
        <v>1237</v>
      </c>
      <c r="E468" s="93" t="b">
        <v>0</v>
      </c>
      <c r="F468" s="93" t="b">
        <v>0</v>
      </c>
      <c r="G468" s="93" t="b">
        <v>0</v>
      </c>
    </row>
    <row r="469" spans="1:7" ht="15">
      <c r="A469" s="94" t="s">
        <v>1172</v>
      </c>
      <c r="B469" s="93">
        <v>2</v>
      </c>
      <c r="C469" s="109">
        <v>0.0005591043872536602</v>
      </c>
      <c r="D469" s="93" t="s">
        <v>1237</v>
      </c>
      <c r="E469" s="93" t="b">
        <v>0</v>
      </c>
      <c r="F469" s="93" t="b">
        <v>0</v>
      </c>
      <c r="G469" s="93" t="b">
        <v>0</v>
      </c>
    </row>
    <row r="470" spans="1:7" ht="15">
      <c r="A470" s="94" t="s">
        <v>1173</v>
      </c>
      <c r="B470" s="93">
        <v>2</v>
      </c>
      <c r="C470" s="109">
        <v>0.0006631230450504747</v>
      </c>
      <c r="D470" s="93" t="s">
        <v>1237</v>
      </c>
      <c r="E470" s="93" t="b">
        <v>0</v>
      </c>
      <c r="F470" s="93" t="b">
        <v>0</v>
      </c>
      <c r="G470" s="93" t="b">
        <v>0</v>
      </c>
    </row>
    <row r="471" spans="1:7" ht="15">
      <c r="A471" s="94" t="s">
        <v>1174</v>
      </c>
      <c r="B471" s="93">
        <v>2</v>
      </c>
      <c r="C471" s="109">
        <v>0.0005591043872536602</v>
      </c>
      <c r="D471" s="93" t="s">
        <v>1237</v>
      </c>
      <c r="E471" s="93" t="b">
        <v>0</v>
      </c>
      <c r="F471" s="93" t="b">
        <v>0</v>
      </c>
      <c r="G471" s="93" t="b">
        <v>0</v>
      </c>
    </row>
    <row r="472" spans="1:7" ht="15">
      <c r="A472" s="94" t="s">
        <v>1175</v>
      </c>
      <c r="B472" s="93">
        <v>2</v>
      </c>
      <c r="C472" s="109">
        <v>0.0005591043872536602</v>
      </c>
      <c r="D472" s="93" t="s">
        <v>1237</v>
      </c>
      <c r="E472" s="93" t="b">
        <v>0</v>
      </c>
      <c r="F472" s="93" t="b">
        <v>0</v>
      </c>
      <c r="G472" s="93" t="b">
        <v>0</v>
      </c>
    </row>
    <row r="473" spans="1:7" ht="15">
      <c r="A473" s="94" t="s">
        <v>1176</v>
      </c>
      <c r="B473" s="93">
        <v>2</v>
      </c>
      <c r="C473" s="109">
        <v>0.0005591043872536602</v>
      </c>
      <c r="D473" s="93" t="s">
        <v>1237</v>
      </c>
      <c r="E473" s="93" t="b">
        <v>0</v>
      </c>
      <c r="F473" s="93" t="b">
        <v>0</v>
      </c>
      <c r="G473" s="93" t="b">
        <v>0</v>
      </c>
    </row>
    <row r="474" spans="1:7" ht="15">
      <c r="A474" s="94" t="s">
        <v>1177</v>
      </c>
      <c r="B474" s="93">
        <v>2</v>
      </c>
      <c r="C474" s="109">
        <v>0.0006631230450504747</v>
      </c>
      <c r="D474" s="93" t="s">
        <v>1237</v>
      </c>
      <c r="E474" s="93" t="b">
        <v>0</v>
      </c>
      <c r="F474" s="93" t="b">
        <v>0</v>
      </c>
      <c r="G474" s="93" t="b">
        <v>0</v>
      </c>
    </row>
    <row r="475" spans="1:7" ht="15">
      <c r="A475" s="94" t="s">
        <v>1178</v>
      </c>
      <c r="B475" s="93">
        <v>2</v>
      </c>
      <c r="C475" s="109">
        <v>0.0005591043872536602</v>
      </c>
      <c r="D475" s="93" t="s">
        <v>1237</v>
      </c>
      <c r="E475" s="93" t="b">
        <v>0</v>
      </c>
      <c r="F475" s="93" t="b">
        <v>0</v>
      </c>
      <c r="G475" s="93" t="b">
        <v>0</v>
      </c>
    </row>
    <row r="476" spans="1:7" ht="15">
      <c r="A476" s="94" t="s">
        <v>1179</v>
      </c>
      <c r="B476" s="93">
        <v>2</v>
      </c>
      <c r="C476" s="109">
        <v>0.0005591043872536602</v>
      </c>
      <c r="D476" s="93" t="s">
        <v>1237</v>
      </c>
      <c r="E476" s="93" t="b">
        <v>0</v>
      </c>
      <c r="F476" s="93" t="b">
        <v>0</v>
      </c>
      <c r="G476" s="93" t="b">
        <v>0</v>
      </c>
    </row>
    <row r="477" spans="1:7" ht="15">
      <c r="A477" s="94" t="s">
        <v>1180</v>
      </c>
      <c r="B477" s="93">
        <v>2</v>
      </c>
      <c r="C477" s="109">
        <v>0.0005591043872536602</v>
      </c>
      <c r="D477" s="93" t="s">
        <v>1237</v>
      </c>
      <c r="E477" s="93" t="b">
        <v>0</v>
      </c>
      <c r="F477" s="93" t="b">
        <v>0</v>
      </c>
      <c r="G477" s="93" t="b">
        <v>0</v>
      </c>
    </row>
    <row r="478" spans="1:7" ht="15">
      <c r="A478" s="94" t="s">
        <v>1181</v>
      </c>
      <c r="B478" s="93">
        <v>2</v>
      </c>
      <c r="C478" s="109">
        <v>0.0006631230450504747</v>
      </c>
      <c r="D478" s="93" t="s">
        <v>1237</v>
      </c>
      <c r="E478" s="93" t="b">
        <v>0</v>
      </c>
      <c r="F478" s="93" t="b">
        <v>0</v>
      </c>
      <c r="G478" s="93" t="b">
        <v>0</v>
      </c>
    </row>
    <row r="479" spans="1:7" ht="15">
      <c r="A479" s="94" t="s">
        <v>1182</v>
      </c>
      <c r="B479" s="93">
        <v>2</v>
      </c>
      <c r="C479" s="109">
        <v>0.0005591043872536602</v>
      </c>
      <c r="D479" s="93" t="s">
        <v>1237</v>
      </c>
      <c r="E479" s="93" t="b">
        <v>0</v>
      </c>
      <c r="F479" s="93" t="b">
        <v>0</v>
      </c>
      <c r="G479" s="93" t="b">
        <v>0</v>
      </c>
    </row>
    <row r="480" spans="1:7" ht="15">
      <c r="A480" s="94" t="s">
        <v>1183</v>
      </c>
      <c r="B480" s="93">
        <v>2</v>
      </c>
      <c r="C480" s="109">
        <v>0.0005591043872536602</v>
      </c>
      <c r="D480" s="93" t="s">
        <v>1237</v>
      </c>
      <c r="E480" s="93" t="b">
        <v>0</v>
      </c>
      <c r="F480" s="93" t="b">
        <v>0</v>
      </c>
      <c r="G480" s="93" t="b">
        <v>0</v>
      </c>
    </row>
    <row r="481" spans="1:7" ht="15">
      <c r="A481" s="94" t="s">
        <v>1184</v>
      </c>
      <c r="B481" s="93">
        <v>2</v>
      </c>
      <c r="C481" s="109">
        <v>0.0005591043872536602</v>
      </c>
      <c r="D481" s="93" t="s">
        <v>1237</v>
      </c>
      <c r="E481" s="93" t="b">
        <v>0</v>
      </c>
      <c r="F481" s="93" t="b">
        <v>0</v>
      </c>
      <c r="G481" s="93" t="b">
        <v>0</v>
      </c>
    </row>
    <row r="482" spans="1:7" ht="15">
      <c r="A482" s="94" t="s">
        <v>1185</v>
      </c>
      <c r="B482" s="93">
        <v>2</v>
      </c>
      <c r="C482" s="109">
        <v>0.0005591043872536602</v>
      </c>
      <c r="D482" s="93" t="s">
        <v>1237</v>
      </c>
      <c r="E482" s="93" t="b">
        <v>0</v>
      </c>
      <c r="F482" s="93" t="b">
        <v>0</v>
      </c>
      <c r="G482" s="93" t="b">
        <v>0</v>
      </c>
    </row>
    <row r="483" spans="1:7" ht="15">
      <c r="A483" s="94" t="s">
        <v>1186</v>
      </c>
      <c r="B483" s="93">
        <v>2</v>
      </c>
      <c r="C483" s="109">
        <v>0.0005591043872536602</v>
      </c>
      <c r="D483" s="93" t="s">
        <v>1237</v>
      </c>
      <c r="E483" s="93" t="b">
        <v>0</v>
      </c>
      <c r="F483" s="93" t="b">
        <v>0</v>
      </c>
      <c r="G483" s="93" t="b">
        <v>0</v>
      </c>
    </row>
    <row r="484" spans="1:7" ht="15">
      <c r="A484" s="94" t="s">
        <v>1187</v>
      </c>
      <c r="B484" s="93">
        <v>2</v>
      </c>
      <c r="C484" s="109">
        <v>0.0005591043872536602</v>
      </c>
      <c r="D484" s="93" t="s">
        <v>1237</v>
      </c>
      <c r="E484" s="93" t="b">
        <v>0</v>
      </c>
      <c r="F484" s="93" t="b">
        <v>0</v>
      </c>
      <c r="G484" s="93" t="b">
        <v>0</v>
      </c>
    </row>
    <row r="485" spans="1:7" ht="15">
      <c r="A485" s="94" t="s">
        <v>1188</v>
      </c>
      <c r="B485" s="93">
        <v>2</v>
      </c>
      <c r="C485" s="109">
        <v>0.0005591043872536602</v>
      </c>
      <c r="D485" s="93" t="s">
        <v>1237</v>
      </c>
      <c r="E485" s="93" t="b">
        <v>0</v>
      </c>
      <c r="F485" s="93" t="b">
        <v>0</v>
      </c>
      <c r="G485" s="93" t="b">
        <v>0</v>
      </c>
    </row>
    <row r="486" spans="1:7" ht="15">
      <c r="A486" s="94" t="s">
        <v>1189</v>
      </c>
      <c r="B486" s="93">
        <v>2</v>
      </c>
      <c r="C486" s="109">
        <v>0.0005591043872536602</v>
      </c>
      <c r="D486" s="93" t="s">
        <v>1237</v>
      </c>
      <c r="E486" s="93" t="b">
        <v>0</v>
      </c>
      <c r="F486" s="93" t="b">
        <v>0</v>
      </c>
      <c r="G486" s="93" t="b">
        <v>0</v>
      </c>
    </row>
    <row r="487" spans="1:7" ht="15">
      <c r="A487" s="94" t="s">
        <v>1190</v>
      </c>
      <c r="B487" s="93">
        <v>2</v>
      </c>
      <c r="C487" s="109">
        <v>0.0005591043872536602</v>
      </c>
      <c r="D487" s="93" t="s">
        <v>1237</v>
      </c>
      <c r="E487" s="93" t="b">
        <v>0</v>
      </c>
      <c r="F487" s="93" t="b">
        <v>0</v>
      </c>
      <c r="G487" s="93" t="b">
        <v>0</v>
      </c>
    </row>
    <row r="488" spans="1:7" ht="15">
      <c r="A488" s="94" t="s">
        <v>1191</v>
      </c>
      <c r="B488" s="93">
        <v>2</v>
      </c>
      <c r="C488" s="109">
        <v>0.0005591043872536602</v>
      </c>
      <c r="D488" s="93" t="s">
        <v>1237</v>
      </c>
      <c r="E488" s="93" t="b">
        <v>0</v>
      </c>
      <c r="F488" s="93" t="b">
        <v>0</v>
      </c>
      <c r="G488" s="93" t="b">
        <v>0</v>
      </c>
    </row>
    <row r="489" spans="1:7" ht="15">
      <c r="A489" s="94" t="s">
        <v>1192</v>
      </c>
      <c r="B489" s="93">
        <v>2</v>
      </c>
      <c r="C489" s="109">
        <v>0.0005591043872536602</v>
      </c>
      <c r="D489" s="93" t="s">
        <v>1237</v>
      </c>
      <c r="E489" s="93" t="b">
        <v>0</v>
      </c>
      <c r="F489" s="93" t="b">
        <v>0</v>
      </c>
      <c r="G489" s="93" t="b">
        <v>0</v>
      </c>
    </row>
    <row r="490" spans="1:7" ht="15">
      <c r="A490" s="94" t="s">
        <v>1193</v>
      </c>
      <c r="B490" s="93">
        <v>2</v>
      </c>
      <c r="C490" s="109">
        <v>0.0005591043872536602</v>
      </c>
      <c r="D490" s="93" t="s">
        <v>1237</v>
      </c>
      <c r="E490" s="93" t="b">
        <v>0</v>
      </c>
      <c r="F490" s="93" t="b">
        <v>0</v>
      </c>
      <c r="G490" s="93" t="b">
        <v>0</v>
      </c>
    </row>
    <row r="491" spans="1:7" ht="15">
      <c r="A491" s="94" t="s">
        <v>1194</v>
      </c>
      <c r="B491" s="93">
        <v>2</v>
      </c>
      <c r="C491" s="109">
        <v>0.0005591043872536602</v>
      </c>
      <c r="D491" s="93" t="s">
        <v>1237</v>
      </c>
      <c r="E491" s="93" t="b">
        <v>0</v>
      </c>
      <c r="F491" s="93" t="b">
        <v>0</v>
      </c>
      <c r="G491" s="93" t="b">
        <v>0</v>
      </c>
    </row>
    <row r="492" spans="1:7" ht="15">
      <c r="A492" s="94" t="s">
        <v>1195</v>
      </c>
      <c r="B492" s="93">
        <v>2</v>
      </c>
      <c r="C492" s="109">
        <v>0.0006631230450504747</v>
      </c>
      <c r="D492" s="93" t="s">
        <v>1237</v>
      </c>
      <c r="E492" s="93" t="b">
        <v>0</v>
      </c>
      <c r="F492" s="93" t="b">
        <v>0</v>
      </c>
      <c r="G492" s="93" t="b">
        <v>0</v>
      </c>
    </row>
    <row r="493" spans="1:7" ht="15">
      <c r="A493" s="94" t="s">
        <v>1196</v>
      </c>
      <c r="B493" s="93">
        <v>2</v>
      </c>
      <c r="C493" s="109">
        <v>0.0006631230450504747</v>
      </c>
      <c r="D493" s="93" t="s">
        <v>1237</v>
      </c>
      <c r="E493" s="93" t="b">
        <v>0</v>
      </c>
      <c r="F493" s="93" t="b">
        <v>0</v>
      </c>
      <c r="G493" s="93" t="b">
        <v>0</v>
      </c>
    </row>
    <row r="494" spans="1:7" ht="15">
      <c r="A494" s="94" t="s">
        <v>1197</v>
      </c>
      <c r="B494" s="93">
        <v>2</v>
      </c>
      <c r="C494" s="109">
        <v>0.0005591043872536602</v>
      </c>
      <c r="D494" s="93" t="s">
        <v>1237</v>
      </c>
      <c r="E494" s="93" t="b">
        <v>0</v>
      </c>
      <c r="F494" s="93" t="b">
        <v>0</v>
      </c>
      <c r="G494" s="93" t="b">
        <v>0</v>
      </c>
    </row>
    <row r="495" spans="1:7" ht="15">
      <c r="A495" s="94" t="s">
        <v>1198</v>
      </c>
      <c r="B495" s="93">
        <v>2</v>
      </c>
      <c r="C495" s="109">
        <v>0.0005591043872536602</v>
      </c>
      <c r="D495" s="93" t="s">
        <v>1237</v>
      </c>
      <c r="E495" s="93" t="b">
        <v>0</v>
      </c>
      <c r="F495" s="93" t="b">
        <v>0</v>
      </c>
      <c r="G495" s="93" t="b">
        <v>0</v>
      </c>
    </row>
    <row r="496" spans="1:7" ht="15">
      <c r="A496" s="94" t="s">
        <v>1199</v>
      </c>
      <c r="B496" s="93">
        <v>2</v>
      </c>
      <c r="C496" s="109">
        <v>0.0005591043872536602</v>
      </c>
      <c r="D496" s="93" t="s">
        <v>1237</v>
      </c>
      <c r="E496" s="93" t="b">
        <v>0</v>
      </c>
      <c r="F496" s="93" t="b">
        <v>0</v>
      </c>
      <c r="G496" s="93" t="b">
        <v>0</v>
      </c>
    </row>
    <row r="497" spans="1:7" ht="15">
      <c r="A497" s="94" t="s">
        <v>1200</v>
      </c>
      <c r="B497" s="93">
        <v>2</v>
      </c>
      <c r="C497" s="109">
        <v>0.0006631230450504747</v>
      </c>
      <c r="D497" s="93" t="s">
        <v>1237</v>
      </c>
      <c r="E497" s="93" t="b">
        <v>0</v>
      </c>
      <c r="F497" s="93" t="b">
        <v>0</v>
      </c>
      <c r="G497" s="93" t="b">
        <v>0</v>
      </c>
    </row>
    <row r="498" spans="1:7" ht="15">
      <c r="A498" s="94" t="s">
        <v>1201</v>
      </c>
      <c r="B498" s="93">
        <v>2</v>
      </c>
      <c r="C498" s="109">
        <v>0.0005591043872536602</v>
      </c>
      <c r="D498" s="93" t="s">
        <v>1237</v>
      </c>
      <c r="E498" s="93" t="b">
        <v>0</v>
      </c>
      <c r="F498" s="93" t="b">
        <v>0</v>
      </c>
      <c r="G498" s="93" t="b">
        <v>0</v>
      </c>
    </row>
    <row r="499" spans="1:7" ht="15">
      <c r="A499" s="94" t="s">
        <v>1202</v>
      </c>
      <c r="B499" s="93">
        <v>2</v>
      </c>
      <c r="C499" s="109">
        <v>0.0006631230450504747</v>
      </c>
      <c r="D499" s="93" t="s">
        <v>1237</v>
      </c>
      <c r="E499" s="93" t="b">
        <v>0</v>
      </c>
      <c r="F499" s="93" t="b">
        <v>0</v>
      </c>
      <c r="G499" s="93" t="b">
        <v>0</v>
      </c>
    </row>
    <row r="500" spans="1:7" ht="15">
      <c r="A500" s="94" t="s">
        <v>1203</v>
      </c>
      <c r="B500" s="93">
        <v>2</v>
      </c>
      <c r="C500" s="109">
        <v>0.0005591043872536602</v>
      </c>
      <c r="D500" s="93" t="s">
        <v>1237</v>
      </c>
      <c r="E500" s="93" t="b">
        <v>0</v>
      </c>
      <c r="F500" s="93" t="b">
        <v>0</v>
      </c>
      <c r="G500" s="93" t="b">
        <v>0</v>
      </c>
    </row>
    <row r="501" spans="1:7" ht="15">
      <c r="A501" s="94" t="s">
        <v>1204</v>
      </c>
      <c r="B501" s="93">
        <v>2</v>
      </c>
      <c r="C501" s="109">
        <v>0.0005591043872536602</v>
      </c>
      <c r="D501" s="93" t="s">
        <v>1237</v>
      </c>
      <c r="E501" s="93" t="b">
        <v>0</v>
      </c>
      <c r="F501" s="93" t="b">
        <v>0</v>
      </c>
      <c r="G501" s="93" t="b">
        <v>0</v>
      </c>
    </row>
    <row r="502" spans="1:7" ht="15">
      <c r="A502" s="94" t="s">
        <v>1205</v>
      </c>
      <c r="B502" s="93">
        <v>2</v>
      </c>
      <c r="C502" s="109">
        <v>0.0005591043872536602</v>
      </c>
      <c r="D502" s="93" t="s">
        <v>1237</v>
      </c>
      <c r="E502" s="93" t="b">
        <v>0</v>
      </c>
      <c r="F502" s="93" t="b">
        <v>0</v>
      </c>
      <c r="G502" s="93" t="b">
        <v>0</v>
      </c>
    </row>
    <row r="503" spans="1:7" ht="15">
      <c r="A503" s="94" t="s">
        <v>1206</v>
      </c>
      <c r="B503" s="93">
        <v>2</v>
      </c>
      <c r="C503" s="109">
        <v>0.0005591043872536602</v>
      </c>
      <c r="D503" s="93" t="s">
        <v>1237</v>
      </c>
      <c r="E503" s="93" t="b">
        <v>0</v>
      </c>
      <c r="F503" s="93" t="b">
        <v>0</v>
      </c>
      <c r="G503" s="93" t="b">
        <v>0</v>
      </c>
    </row>
    <row r="504" spans="1:7" ht="15">
      <c r="A504" s="94" t="s">
        <v>1207</v>
      </c>
      <c r="B504" s="93">
        <v>2</v>
      </c>
      <c r="C504" s="109">
        <v>0.0005591043872536602</v>
      </c>
      <c r="D504" s="93" t="s">
        <v>1237</v>
      </c>
      <c r="E504" s="93" t="b">
        <v>0</v>
      </c>
      <c r="F504" s="93" t="b">
        <v>0</v>
      </c>
      <c r="G504" s="93" t="b">
        <v>0</v>
      </c>
    </row>
    <row r="505" spans="1:7" ht="15">
      <c r="A505" s="94" t="s">
        <v>1208</v>
      </c>
      <c r="B505" s="93">
        <v>2</v>
      </c>
      <c r="C505" s="109">
        <v>0.0005591043872536602</v>
      </c>
      <c r="D505" s="93" t="s">
        <v>1237</v>
      </c>
      <c r="E505" s="93" t="b">
        <v>0</v>
      </c>
      <c r="F505" s="93" t="b">
        <v>0</v>
      </c>
      <c r="G505" s="93" t="b">
        <v>0</v>
      </c>
    </row>
    <row r="506" spans="1:7" ht="15">
      <c r="A506" s="94" t="s">
        <v>1209</v>
      </c>
      <c r="B506" s="93">
        <v>2</v>
      </c>
      <c r="C506" s="109">
        <v>0.0006631230450504747</v>
      </c>
      <c r="D506" s="93" t="s">
        <v>1237</v>
      </c>
      <c r="E506" s="93" t="b">
        <v>0</v>
      </c>
      <c r="F506" s="93" t="b">
        <v>0</v>
      </c>
      <c r="G506" s="93" t="b">
        <v>0</v>
      </c>
    </row>
    <row r="507" spans="1:7" ht="15">
      <c r="A507" s="94" t="s">
        <v>1210</v>
      </c>
      <c r="B507" s="93">
        <v>2</v>
      </c>
      <c r="C507" s="109">
        <v>0.0005591043872536602</v>
      </c>
      <c r="D507" s="93" t="s">
        <v>1237</v>
      </c>
      <c r="E507" s="93" t="b">
        <v>0</v>
      </c>
      <c r="F507" s="93" t="b">
        <v>0</v>
      </c>
      <c r="G507" s="93" t="b">
        <v>0</v>
      </c>
    </row>
    <row r="508" spans="1:7" ht="15">
      <c r="A508" s="94" t="s">
        <v>1211</v>
      </c>
      <c r="B508" s="93">
        <v>2</v>
      </c>
      <c r="C508" s="109">
        <v>0.0005591043872536602</v>
      </c>
      <c r="D508" s="93" t="s">
        <v>1237</v>
      </c>
      <c r="E508" s="93" t="b">
        <v>0</v>
      </c>
      <c r="F508" s="93" t="b">
        <v>1</v>
      </c>
      <c r="G508" s="93" t="b">
        <v>0</v>
      </c>
    </row>
    <row r="509" spans="1:7" ht="15">
      <c r="A509" s="94" t="s">
        <v>1212</v>
      </c>
      <c r="B509" s="93">
        <v>2</v>
      </c>
      <c r="C509" s="109">
        <v>0.0005591043872536602</v>
      </c>
      <c r="D509" s="93" t="s">
        <v>1237</v>
      </c>
      <c r="E509" s="93" t="b">
        <v>0</v>
      </c>
      <c r="F509" s="93" t="b">
        <v>0</v>
      </c>
      <c r="G509" s="93" t="b">
        <v>0</v>
      </c>
    </row>
    <row r="510" spans="1:7" ht="15">
      <c r="A510" s="94" t="s">
        <v>1213</v>
      </c>
      <c r="B510" s="93">
        <v>2</v>
      </c>
      <c r="C510" s="109">
        <v>0.0005591043872536602</v>
      </c>
      <c r="D510" s="93" t="s">
        <v>1237</v>
      </c>
      <c r="E510" s="93" t="b">
        <v>0</v>
      </c>
      <c r="F510" s="93" t="b">
        <v>0</v>
      </c>
      <c r="G510" s="93" t="b">
        <v>0</v>
      </c>
    </row>
    <row r="511" spans="1:7" ht="15">
      <c r="A511" s="94" t="s">
        <v>1214</v>
      </c>
      <c r="B511" s="93">
        <v>2</v>
      </c>
      <c r="C511" s="109">
        <v>0.0005591043872536602</v>
      </c>
      <c r="D511" s="93" t="s">
        <v>1237</v>
      </c>
      <c r="E511" s="93" t="b">
        <v>0</v>
      </c>
      <c r="F511" s="93" t="b">
        <v>1</v>
      </c>
      <c r="G511" s="93" t="b">
        <v>0</v>
      </c>
    </row>
    <row r="512" spans="1:7" ht="15">
      <c r="A512" s="94" t="s">
        <v>1215</v>
      </c>
      <c r="B512" s="93">
        <v>2</v>
      </c>
      <c r="C512" s="109">
        <v>0.0005591043872536602</v>
      </c>
      <c r="D512" s="93" t="s">
        <v>1237</v>
      </c>
      <c r="E512" s="93" t="b">
        <v>0</v>
      </c>
      <c r="F512" s="93" t="b">
        <v>0</v>
      </c>
      <c r="G512" s="93" t="b">
        <v>0</v>
      </c>
    </row>
    <row r="513" spans="1:7" ht="15">
      <c r="A513" s="94" t="s">
        <v>1216</v>
      </c>
      <c r="B513" s="93">
        <v>2</v>
      </c>
      <c r="C513" s="109">
        <v>0.0006631230450504747</v>
      </c>
      <c r="D513" s="93" t="s">
        <v>1237</v>
      </c>
      <c r="E513" s="93" t="b">
        <v>1</v>
      </c>
      <c r="F513" s="93" t="b">
        <v>0</v>
      </c>
      <c r="G513" s="93" t="b">
        <v>0</v>
      </c>
    </row>
    <row r="514" spans="1:7" ht="15">
      <c r="A514" s="94" t="s">
        <v>1217</v>
      </c>
      <c r="B514" s="93">
        <v>2</v>
      </c>
      <c r="C514" s="109">
        <v>0.0005591043872536602</v>
      </c>
      <c r="D514" s="93" t="s">
        <v>1237</v>
      </c>
      <c r="E514" s="93" t="b">
        <v>0</v>
      </c>
      <c r="F514" s="93" t="b">
        <v>0</v>
      </c>
      <c r="G514" s="93" t="b">
        <v>0</v>
      </c>
    </row>
    <row r="515" spans="1:7" ht="15">
      <c r="A515" s="94" t="s">
        <v>1218</v>
      </c>
      <c r="B515" s="93">
        <v>2</v>
      </c>
      <c r="C515" s="109">
        <v>0.0005591043872536602</v>
      </c>
      <c r="D515" s="93" t="s">
        <v>1237</v>
      </c>
      <c r="E515" s="93" t="b">
        <v>0</v>
      </c>
      <c r="F515" s="93" t="b">
        <v>0</v>
      </c>
      <c r="G515" s="93" t="b">
        <v>0</v>
      </c>
    </row>
    <row r="516" spans="1:7" ht="15">
      <c r="A516" s="94" t="s">
        <v>1219</v>
      </c>
      <c r="B516" s="93">
        <v>2</v>
      </c>
      <c r="C516" s="109">
        <v>0.0006631230450504747</v>
      </c>
      <c r="D516" s="93" t="s">
        <v>1237</v>
      </c>
      <c r="E516" s="93" t="b">
        <v>1</v>
      </c>
      <c r="F516" s="93" t="b">
        <v>0</v>
      </c>
      <c r="G516" s="93" t="b">
        <v>0</v>
      </c>
    </row>
    <row r="517" spans="1:7" ht="15">
      <c r="A517" s="94" t="s">
        <v>1220</v>
      </c>
      <c r="B517" s="93">
        <v>2</v>
      </c>
      <c r="C517" s="109">
        <v>0.0005591043872536602</v>
      </c>
      <c r="D517" s="93" t="s">
        <v>1237</v>
      </c>
      <c r="E517" s="93" t="b">
        <v>0</v>
      </c>
      <c r="F517" s="93" t="b">
        <v>0</v>
      </c>
      <c r="G517" s="93" t="b">
        <v>0</v>
      </c>
    </row>
    <row r="518" spans="1:7" ht="15">
      <c r="A518" s="94" t="s">
        <v>1221</v>
      </c>
      <c r="B518" s="93">
        <v>2</v>
      </c>
      <c r="C518" s="109">
        <v>0.0005591043872536602</v>
      </c>
      <c r="D518" s="93" t="s">
        <v>1237</v>
      </c>
      <c r="E518" s="93" t="b">
        <v>0</v>
      </c>
      <c r="F518" s="93" t="b">
        <v>0</v>
      </c>
      <c r="G518" s="93" t="b">
        <v>0</v>
      </c>
    </row>
    <row r="519" spans="1:7" ht="15">
      <c r="A519" s="94" t="s">
        <v>1222</v>
      </c>
      <c r="B519" s="93">
        <v>2</v>
      </c>
      <c r="C519" s="109">
        <v>0.0005591043872536602</v>
      </c>
      <c r="D519" s="93" t="s">
        <v>1237</v>
      </c>
      <c r="E519" s="93" t="b">
        <v>0</v>
      </c>
      <c r="F519" s="93" t="b">
        <v>0</v>
      </c>
      <c r="G519" s="93" t="b">
        <v>0</v>
      </c>
    </row>
    <row r="520" spans="1:7" ht="15">
      <c r="A520" s="94" t="s">
        <v>1223</v>
      </c>
      <c r="B520" s="93">
        <v>2</v>
      </c>
      <c r="C520" s="109">
        <v>0.0006631230450504747</v>
      </c>
      <c r="D520" s="93" t="s">
        <v>1237</v>
      </c>
      <c r="E520" s="93" t="b">
        <v>0</v>
      </c>
      <c r="F520" s="93" t="b">
        <v>0</v>
      </c>
      <c r="G520" s="93" t="b">
        <v>0</v>
      </c>
    </row>
    <row r="521" spans="1:7" ht="15">
      <c r="A521" s="94" t="s">
        <v>1224</v>
      </c>
      <c r="B521" s="93">
        <v>2</v>
      </c>
      <c r="C521" s="109">
        <v>0.0005591043872536602</v>
      </c>
      <c r="D521" s="93" t="s">
        <v>1237</v>
      </c>
      <c r="E521" s="93" t="b">
        <v>0</v>
      </c>
      <c r="F521" s="93" t="b">
        <v>0</v>
      </c>
      <c r="G521" s="93" t="b">
        <v>0</v>
      </c>
    </row>
    <row r="522" spans="1:7" ht="15">
      <c r="A522" s="94" t="s">
        <v>1225</v>
      </c>
      <c r="B522" s="93">
        <v>2</v>
      </c>
      <c r="C522" s="109">
        <v>0.0006631230450504747</v>
      </c>
      <c r="D522" s="93" t="s">
        <v>1237</v>
      </c>
      <c r="E522" s="93" t="b">
        <v>0</v>
      </c>
      <c r="F522" s="93" t="b">
        <v>0</v>
      </c>
      <c r="G522" s="93" t="b">
        <v>0</v>
      </c>
    </row>
    <row r="523" spans="1:7" ht="15">
      <c r="A523" s="94" t="s">
        <v>1226</v>
      </c>
      <c r="B523" s="93">
        <v>2</v>
      </c>
      <c r="C523" s="109">
        <v>0.0005591043872536602</v>
      </c>
      <c r="D523" s="93" t="s">
        <v>1237</v>
      </c>
      <c r="E523" s="93" t="b">
        <v>0</v>
      </c>
      <c r="F523" s="93" t="b">
        <v>0</v>
      </c>
      <c r="G523" s="93" t="b">
        <v>0</v>
      </c>
    </row>
    <row r="524" spans="1:7" ht="15">
      <c r="A524" s="94" t="s">
        <v>1227</v>
      </c>
      <c r="B524" s="93">
        <v>2</v>
      </c>
      <c r="C524" s="109">
        <v>0.0005591043872536602</v>
      </c>
      <c r="D524" s="93" t="s">
        <v>1237</v>
      </c>
      <c r="E524" s="93" t="b">
        <v>0</v>
      </c>
      <c r="F524" s="93" t="b">
        <v>0</v>
      </c>
      <c r="G524" s="93" t="b">
        <v>0</v>
      </c>
    </row>
    <row r="525" spans="1:7" ht="15">
      <c r="A525" s="94" t="s">
        <v>1228</v>
      </c>
      <c r="B525" s="93">
        <v>2</v>
      </c>
      <c r="C525" s="109">
        <v>0.0006631230450504747</v>
      </c>
      <c r="D525" s="93" t="s">
        <v>1237</v>
      </c>
      <c r="E525" s="93" t="b">
        <v>0</v>
      </c>
      <c r="F525" s="93" t="b">
        <v>0</v>
      </c>
      <c r="G525" s="93" t="b">
        <v>0</v>
      </c>
    </row>
    <row r="526" spans="1:7" ht="15">
      <c r="A526" s="94" t="s">
        <v>1229</v>
      </c>
      <c r="B526" s="93">
        <v>2</v>
      </c>
      <c r="C526" s="109">
        <v>0.0006631230450504747</v>
      </c>
      <c r="D526" s="93" t="s">
        <v>1237</v>
      </c>
      <c r="E526" s="93" t="b">
        <v>0</v>
      </c>
      <c r="F526" s="93" t="b">
        <v>0</v>
      </c>
      <c r="G526" s="93" t="b">
        <v>0</v>
      </c>
    </row>
    <row r="527" spans="1:7" ht="15">
      <c r="A527" s="94" t="s">
        <v>1230</v>
      </c>
      <c r="B527" s="93">
        <v>2</v>
      </c>
      <c r="C527" s="109">
        <v>0.0006631230450504747</v>
      </c>
      <c r="D527" s="93" t="s">
        <v>1237</v>
      </c>
      <c r="E527" s="93" t="b">
        <v>0</v>
      </c>
      <c r="F527" s="93" t="b">
        <v>0</v>
      </c>
      <c r="G527" s="93" t="b">
        <v>0</v>
      </c>
    </row>
    <row r="528" spans="1:7" ht="15">
      <c r="A528" s="94" t="s">
        <v>1231</v>
      </c>
      <c r="B528" s="93">
        <v>2</v>
      </c>
      <c r="C528" s="109">
        <v>0.0006631230450504747</v>
      </c>
      <c r="D528" s="93" t="s">
        <v>1237</v>
      </c>
      <c r="E528" s="93" t="b">
        <v>0</v>
      </c>
      <c r="F528" s="93" t="b">
        <v>0</v>
      </c>
      <c r="G528" s="93" t="b">
        <v>0</v>
      </c>
    </row>
    <row r="529" spans="1:7" ht="15">
      <c r="A529" s="94" t="s">
        <v>713</v>
      </c>
      <c r="B529" s="93">
        <v>465</v>
      </c>
      <c r="C529" s="109">
        <v>0.0026222454219038257</v>
      </c>
      <c r="D529" s="93" t="s">
        <v>694</v>
      </c>
      <c r="E529" s="93" t="b">
        <v>1</v>
      </c>
      <c r="F529" s="93" t="b">
        <v>0</v>
      </c>
      <c r="G529" s="93" t="b">
        <v>0</v>
      </c>
    </row>
    <row r="530" spans="1:7" ht="15">
      <c r="A530" s="94" t="s">
        <v>714</v>
      </c>
      <c r="B530" s="93">
        <v>354</v>
      </c>
      <c r="C530" s="109">
        <v>0.005041080113929418</v>
      </c>
      <c r="D530" s="93" t="s">
        <v>694</v>
      </c>
      <c r="E530" s="93" t="b">
        <v>0</v>
      </c>
      <c r="F530" s="93" t="b">
        <v>0</v>
      </c>
      <c r="G530" s="93" t="b">
        <v>0</v>
      </c>
    </row>
    <row r="531" spans="1:7" ht="15">
      <c r="A531" s="94" t="s">
        <v>715</v>
      </c>
      <c r="B531" s="93">
        <v>122</v>
      </c>
      <c r="C531" s="109">
        <v>0.003454916916591183</v>
      </c>
      <c r="D531" s="93" t="s">
        <v>694</v>
      </c>
      <c r="E531" s="93" t="b">
        <v>0</v>
      </c>
      <c r="F531" s="93" t="b">
        <v>0</v>
      </c>
      <c r="G531" s="93" t="b">
        <v>0</v>
      </c>
    </row>
    <row r="532" spans="1:7" ht="15">
      <c r="A532" s="94" t="s">
        <v>716</v>
      </c>
      <c r="B532" s="93">
        <v>95</v>
      </c>
      <c r="C532" s="109">
        <v>0.0034551924563950356</v>
      </c>
      <c r="D532" s="93" t="s">
        <v>694</v>
      </c>
      <c r="E532" s="93" t="b">
        <v>0</v>
      </c>
      <c r="F532" s="93" t="b">
        <v>0</v>
      </c>
      <c r="G532" s="93" t="b">
        <v>0</v>
      </c>
    </row>
    <row r="533" spans="1:7" ht="15">
      <c r="A533" s="94" t="s">
        <v>717</v>
      </c>
      <c r="B533" s="93">
        <v>95</v>
      </c>
      <c r="C533" s="109">
        <v>0.0034551924563950356</v>
      </c>
      <c r="D533" s="93" t="s">
        <v>694</v>
      </c>
      <c r="E533" s="93" t="b">
        <v>0</v>
      </c>
      <c r="F533" s="93" t="b">
        <v>0</v>
      </c>
      <c r="G533" s="93" t="b">
        <v>0</v>
      </c>
    </row>
    <row r="534" spans="1:7" ht="15">
      <c r="A534" s="94" t="s">
        <v>718</v>
      </c>
      <c r="B534" s="93">
        <v>82</v>
      </c>
      <c r="C534" s="109">
        <v>0.0021974764412319965</v>
      </c>
      <c r="D534" s="93" t="s">
        <v>694</v>
      </c>
      <c r="E534" s="93" t="b">
        <v>0</v>
      </c>
      <c r="F534" s="93" t="b">
        <v>0</v>
      </c>
      <c r="G534" s="93" t="b">
        <v>0</v>
      </c>
    </row>
    <row r="535" spans="1:7" ht="15">
      <c r="A535" s="94" t="s">
        <v>719</v>
      </c>
      <c r="B535" s="93">
        <v>63</v>
      </c>
      <c r="C535" s="109">
        <v>0.0023989807973722305</v>
      </c>
      <c r="D535" s="93" t="s">
        <v>694</v>
      </c>
      <c r="E535" s="93" t="b">
        <v>0</v>
      </c>
      <c r="F535" s="93" t="b">
        <v>0</v>
      </c>
      <c r="G535" s="93" t="b">
        <v>0</v>
      </c>
    </row>
    <row r="536" spans="1:7" ht="15">
      <c r="A536" s="94" t="s">
        <v>721</v>
      </c>
      <c r="B536" s="93">
        <v>60</v>
      </c>
      <c r="C536" s="109">
        <v>0.0022847436165449814</v>
      </c>
      <c r="D536" s="93" t="s">
        <v>694</v>
      </c>
      <c r="E536" s="93" t="b">
        <v>0</v>
      </c>
      <c r="F536" s="93" t="b">
        <v>1</v>
      </c>
      <c r="G536" s="93" t="b">
        <v>0</v>
      </c>
    </row>
    <row r="537" spans="1:7" ht="15">
      <c r="A537" s="94" t="s">
        <v>720</v>
      </c>
      <c r="B537" s="93">
        <v>60</v>
      </c>
      <c r="C537" s="109">
        <v>0.0017920746729250402</v>
      </c>
      <c r="D537" s="93" t="s">
        <v>694</v>
      </c>
      <c r="E537" s="93" t="b">
        <v>0</v>
      </c>
      <c r="F537" s="93" t="b">
        <v>0</v>
      </c>
      <c r="G537" s="93" t="b">
        <v>0</v>
      </c>
    </row>
    <row r="538" spans="1:7" ht="15">
      <c r="A538" s="94" t="s">
        <v>723</v>
      </c>
      <c r="B538" s="93">
        <v>54</v>
      </c>
      <c r="C538" s="109">
        <v>0.0018736030812855785</v>
      </c>
      <c r="D538" s="93" t="s">
        <v>694</v>
      </c>
      <c r="E538" s="93" t="b">
        <v>0</v>
      </c>
      <c r="F538" s="93" t="b">
        <v>0</v>
      </c>
      <c r="G538" s="93" t="b">
        <v>0</v>
      </c>
    </row>
    <row r="539" spans="1:7" ht="15">
      <c r="A539" s="94" t="s">
        <v>722</v>
      </c>
      <c r="B539" s="93">
        <v>53</v>
      </c>
      <c r="C539" s="109">
        <v>0.0022051050012895468</v>
      </c>
      <c r="D539" s="93" t="s">
        <v>694</v>
      </c>
      <c r="E539" s="93" t="b">
        <v>0</v>
      </c>
      <c r="F539" s="93" t="b">
        <v>0</v>
      </c>
      <c r="G539" s="93" t="b">
        <v>0</v>
      </c>
    </row>
    <row r="540" spans="1:7" ht="15">
      <c r="A540" s="94" t="s">
        <v>724</v>
      </c>
      <c r="B540" s="93">
        <v>53</v>
      </c>
      <c r="C540" s="109">
        <v>0.0019276336861993356</v>
      </c>
      <c r="D540" s="93" t="s">
        <v>694</v>
      </c>
      <c r="E540" s="93" t="b">
        <v>1</v>
      </c>
      <c r="F540" s="93" t="b">
        <v>0</v>
      </c>
      <c r="G540" s="93" t="b">
        <v>0</v>
      </c>
    </row>
    <row r="541" spans="1:7" ht="15">
      <c r="A541" s="94" t="s">
        <v>725</v>
      </c>
      <c r="B541" s="93">
        <v>53</v>
      </c>
      <c r="C541" s="109">
        <v>0.0018389067279284382</v>
      </c>
      <c r="D541" s="93" t="s">
        <v>694</v>
      </c>
      <c r="E541" s="93" t="b">
        <v>0</v>
      </c>
      <c r="F541" s="93" t="b">
        <v>0</v>
      </c>
      <c r="G541" s="93" t="b">
        <v>0</v>
      </c>
    </row>
    <row r="542" spans="1:7" ht="15">
      <c r="A542" s="94" t="s">
        <v>726</v>
      </c>
      <c r="B542" s="93">
        <v>53</v>
      </c>
      <c r="C542" s="109">
        <v>0.0016666558248879192</v>
      </c>
      <c r="D542" s="93" t="s">
        <v>694</v>
      </c>
      <c r="E542" s="93" t="b">
        <v>0</v>
      </c>
      <c r="F542" s="93" t="b">
        <v>0</v>
      </c>
      <c r="G542" s="93" t="b">
        <v>0</v>
      </c>
    </row>
    <row r="543" spans="1:7" ht="15">
      <c r="A543" s="94" t="s">
        <v>727</v>
      </c>
      <c r="B543" s="93">
        <v>52</v>
      </c>
      <c r="C543" s="109">
        <v>0.0016352094885692793</v>
      </c>
      <c r="D543" s="93" t="s">
        <v>694</v>
      </c>
      <c r="E543" s="93" t="b">
        <v>0</v>
      </c>
      <c r="F543" s="93" t="b">
        <v>0</v>
      </c>
      <c r="G543" s="93" t="b">
        <v>0</v>
      </c>
    </row>
    <row r="544" spans="1:7" ht="15">
      <c r="A544" s="94" t="s">
        <v>730</v>
      </c>
      <c r="B544" s="93">
        <v>51</v>
      </c>
      <c r="C544" s="109">
        <v>0.0018548927923804925</v>
      </c>
      <c r="D544" s="93" t="s">
        <v>694</v>
      </c>
      <c r="E544" s="93" t="b">
        <v>0</v>
      </c>
      <c r="F544" s="93" t="b">
        <v>0</v>
      </c>
      <c r="G544" s="93" t="b">
        <v>0</v>
      </c>
    </row>
    <row r="545" spans="1:7" ht="15">
      <c r="A545" s="94" t="s">
        <v>729</v>
      </c>
      <c r="B545" s="93">
        <v>51</v>
      </c>
      <c r="C545" s="109">
        <v>0.0022147786689139153</v>
      </c>
      <c r="D545" s="93" t="s">
        <v>694</v>
      </c>
      <c r="E545" s="93" t="b">
        <v>0</v>
      </c>
      <c r="F545" s="93" t="b">
        <v>0</v>
      </c>
      <c r="G545" s="93" t="b">
        <v>0</v>
      </c>
    </row>
    <row r="546" spans="1:7" ht="15">
      <c r="A546" s="94" t="s">
        <v>731</v>
      </c>
      <c r="B546" s="93">
        <v>50</v>
      </c>
      <c r="C546" s="109">
        <v>0.0017348176678570171</v>
      </c>
      <c r="D546" s="93" t="s">
        <v>694</v>
      </c>
      <c r="E546" s="93" t="b">
        <v>0</v>
      </c>
      <c r="F546" s="93" t="b">
        <v>0</v>
      </c>
      <c r="G546" s="93" t="b">
        <v>0</v>
      </c>
    </row>
    <row r="547" spans="1:7" ht="15">
      <c r="A547" s="94" t="s">
        <v>732</v>
      </c>
      <c r="B547" s="93">
        <v>50</v>
      </c>
      <c r="C547" s="109">
        <v>0.0020802877370656105</v>
      </c>
      <c r="D547" s="93" t="s">
        <v>694</v>
      </c>
      <c r="E547" s="93" t="b">
        <v>0</v>
      </c>
      <c r="F547" s="93" t="b">
        <v>0</v>
      </c>
      <c r="G547" s="93" t="b">
        <v>0</v>
      </c>
    </row>
    <row r="548" spans="1:7" ht="15">
      <c r="A548" s="94" t="s">
        <v>728</v>
      </c>
      <c r="B548" s="93">
        <v>50</v>
      </c>
      <c r="C548" s="109">
        <v>0.0020802877370656105</v>
      </c>
      <c r="D548" s="93" t="s">
        <v>694</v>
      </c>
      <c r="E548" s="93" t="b">
        <v>0</v>
      </c>
      <c r="F548" s="93" t="b">
        <v>0</v>
      </c>
      <c r="G548" s="93" t="b">
        <v>0</v>
      </c>
    </row>
    <row r="549" spans="1:7" ht="15">
      <c r="A549" s="94" t="s">
        <v>733</v>
      </c>
      <c r="B549" s="93">
        <v>49</v>
      </c>
      <c r="C549" s="109">
        <v>0.0017821518985616498</v>
      </c>
      <c r="D549" s="93" t="s">
        <v>694</v>
      </c>
      <c r="E549" s="93" t="b">
        <v>0</v>
      </c>
      <c r="F549" s="93" t="b">
        <v>0</v>
      </c>
      <c r="G549" s="93" t="b">
        <v>0</v>
      </c>
    </row>
    <row r="550" spans="1:7" ht="15">
      <c r="A550" s="94" t="s">
        <v>734</v>
      </c>
      <c r="B550" s="93">
        <v>49</v>
      </c>
      <c r="C550" s="109">
        <v>0.0017821518985616498</v>
      </c>
      <c r="D550" s="93" t="s">
        <v>694</v>
      </c>
      <c r="E550" s="93" t="b">
        <v>0</v>
      </c>
      <c r="F550" s="93" t="b">
        <v>0</v>
      </c>
      <c r="G550" s="93" t="b">
        <v>0</v>
      </c>
    </row>
    <row r="551" spans="1:7" ht="15">
      <c r="A551" s="94" t="s">
        <v>735</v>
      </c>
      <c r="B551" s="93">
        <v>49</v>
      </c>
      <c r="C551" s="109">
        <v>0.0017821518985616498</v>
      </c>
      <c r="D551" s="93" t="s">
        <v>694</v>
      </c>
      <c r="E551" s="93" t="b">
        <v>0</v>
      </c>
      <c r="F551" s="93" t="b">
        <v>0</v>
      </c>
      <c r="G551" s="93" t="b">
        <v>0</v>
      </c>
    </row>
    <row r="552" spans="1:7" ht="15">
      <c r="A552" s="94" t="s">
        <v>736</v>
      </c>
      <c r="B552" s="93">
        <v>49</v>
      </c>
      <c r="C552" s="109">
        <v>0.0017821518985616498</v>
      </c>
      <c r="D552" s="93" t="s">
        <v>694</v>
      </c>
      <c r="E552" s="93" t="b">
        <v>0</v>
      </c>
      <c r="F552" s="93" t="b">
        <v>0</v>
      </c>
      <c r="G552" s="93" t="b">
        <v>0</v>
      </c>
    </row>
    <row r="553" spans="1:7" ht="15">
      <c r="A553" s="94" t="s">
        <v>737</v>
      </c>
      <c r="B553" s="93">
        <v>49</v>
      </c>
      <c r="C553" s="109">
        <v>0.0017821518985616498</v>
      </c>
      <c r="D553" s="93" t="s">
        <v>694</v>
      </c>
      <c r="E553" s="93" t="b">
        <v>0</v>
      </c>
      <c r="F553" s="93" t="b">
        <v>0</v>
      </c>
      <c r="G553" s="93" t="b">
        <v>0</v>
      </c>
    </row>
    <row r="554" spans="1:7" ht="15">
      <c r="A554" s="94" t="s">
        <v>738</v>
      </c>
      <c r="B554" s="93">
        <v>49</v>
      </c>
      <c r="C554" s="109">
        <v>0.0017821518985616498</v>
      </c>
      <c r="D554" s="93" t="s">
        <v>694</v>
      </c>
      <c r="E554" s="93" t="b">
        <v>0</v>
      </c>
      <c r="F554" s="93" t="b">
        <v>0</v>
      </c>
      <c r="G554" s="93" t="b">
        <v>0</v>
      </c>
    </row>
    <row r="555" spans="1:7" ht="15">
      <c r="A555" s="94" t="s">
        <v>739</v>
      </c>
      <c r="B555" s="93">
        <v>47</v>
      </c>
      <c r="C555" s="109">
        <v>0.0019554704728416738</v>
      </c>
      <c r="D555" s="93" t="s">
        <v>694</v>
      </c>
      <c r="E555" s="93" t="b">
        <v>0</v>
      </c>
      <c r="F555" s="93" t="b">
        <v>0</v>
      </c>
      <c r="G555" s="93" t="b">
        <v>0</v>
      </c>
    </row>
    <row r="556" spans="1:7" ht="15">
      <c r="A556" s="94" t="s">
        <v>740</v>
      </c>
      <c r="B556" s="93">
        <v>46</v>
      </c>
      <c r="C556" s="109">
        <v>0.0019138647181003617</v>
      </c>
      <c r="D556" s="93" t="s">
        <v>694</v>
      </c>
      <c r="E556" s="93" t="b">
        <v>0</v>
      </c>
      <c r="F556" s="93" t="b">
        <v>0</v>
      </c>
      <c r="G556" s="93" t="b">
        <v>0</v>
      </c>
    </row>
    <row r="557" spans="1:7" ht="15">
      <c r="A557" s="94" t="s">
        <v>741</v>
      </c>
      <c r="B557" s="93">
        <v>46</v>
      </c>
      <c r="C557" s="109">
        <v>0.0019138647181003617</v>
      </c>
      <c r="D557" s="93" t="s">
        <v>694</v>
      </c>
      <c r="E557" s="93" t="b">
        <v>0</v>
      </c>
      <c r="F557" s="93" t="b">
        <v>0</v>
      </c>
      <c r="G557" s="93" t="b">
        <v>0</v>
      </c>
    </row>
    <row r="558" spans="1:7" ht="15">
      <c r="A558" s="94" t="s">
        <v>742</v>
      </c>
      <c r="B558" s="93">
        <v>46</v>
      </c>
      <c r="C558" s="109">
        <v>0.0019138647181003617</v>
      </c>
      <c r="D558" s="93" t="s">
        <v>694</v>
      </c>
      <c r="E558" s="93" t="b">
        <v>0</v>
      </c>
      <c r="F558" s="93" t="b">
        <v>0</v>
      </c>
      <c r="G558" s="93" t="b">
        <v>0</v>
      </c>
    </row>
    <row r="559" spans="1:7" ht="15">
      <c r="A559" s="94" t="s">
        <v>743</v>
      </c>
      <c r="B559" s="93">
        <v>46</v>
      </c>
      <c r="C559" s="109">
        <v>0.0019138647181003617</v>
      </c>
      <c r="D559" s="93" t="s">
        <v>694</v>
      </c>
      <c r="E559" s="93" t="b">
        <v>0</v>
      </c>
      <c r="F559" s="93" t="b">
        <v>0</v>
      </c>
      <c r="G559" s="93" t="b">
        <v>0</v>
      </c>
    </row>
    <row r="560" spans="1:7" ht="15">
      <c r="A560" s="94" t="s">
        <v>744</v>
      </c>
      <c r="B560" s="93">
        <v>46</v>
      </c>
      <c r="C560" s="109">
        <v>0.0019976435052949043</v>
      </c>
      <c r="D560" s="93" t="s">
        <v>694</v>
      </c>
      <c r="E560" s="93" t="b">
        <v>0</v>
      </c>
      <c r="F560" s="93" t="b">
        <v>0</v>
      </c>
      <c r="G560" s="93" t="b">
        <v>0</v>
      </c>
    </row>
    <row r="561" spans="1:7" ht="15">
      <c r="A561" s="94" t="s">
        <v>745</v>
      </c>
      <c r="B561" s="93">
        <v>46</v>
      </c>
      <c r="C561" s="109">
        <v>0.0019976435052949043</v>
      </c>
      <c r="D561" s="93" t="s">
        <v>694</v>
      </c>
      <c r="E561" s="93" t="b">
        <v>0</v>
      </c>
      <c r="F561" s="93" t="b">
        <v>0</v>
      </c>
      <c r="G561" s="93" t="b">
        <v>0</v>
      </c>
    </row>
    <row r="562" spans="1:7" ht="15">
      <c r="A562" s="94" t="s">
        <v>746</v>
      </c>
      <c r="B562" s="93">
        <v>45</v>
      </c>
      <c r="C562" s="109">
        <v>0.001954216472571102</v>
      </c>
      <c r="D562" s="93" t="s">
        <v>694</v>
      </c>
      <c r="E562" s="93" t="b">
        <v>0</v>
      </c>
      <c r="F562" s="93" t="b">
        <v>0</v>
      </c>
      <c r="G562" s="93" t="b">
        <v>0</v>
      </c>
    </row>
    <row r="563" spans="1:7" ht="15">
      <c r="A563" s="94" t="s">
        <v>747</v>
      </c>
      <c r="B563" s="93">
        <v>45</v>
      </c>
      <c r="C563" s="109">
        <v>0.001954216472571102</v>
      </c>
      <c r="D563" s="93" t="s">
        <v>694</v>
      </c>
      <c r="E563" s="93" t="b">
        <v>0</v>
      </c>
      <c r="F563" s="93" t="b">
        <v>0</v>
      </c>
      <c r="G563" s="93" t="b">
        <v>0</v>
      </c>
    </row>
    <row r="564" spans="1:7" ht="15">
      <c r="A564" s="94" t="s">
        <v>748</v>
      </c>
      <c r="B564" s="93">
        <v>45</v>
      </c>
      <c r="C564" s="109">
        <v>0.001954216472571102</v>
      </c>
      <c r="D564" s="93" t="s">
        <v>694</v>
      </c>
      <c r="E564" s="93" t="b">
        <v>1</v>
      </c>
      <c r="F564" s="93" t="b">
        <v>0</v>
      </c>
      <c r="G564" s="93" t="b">
        <v>0</v>
      </c>
    </row>
    <row r="565" spans="1:7" ht="15">
      <c r="A565" s="94" t="s">
        <v>749</v>
      </c>
      <c r="B565" s="93">
        <v>45</v>
      </c>
      <c r="C565" s="109">
        <v>0.001954216472571102</v>
      </c>
      <c r="D565" s="93" t="s">
        <v>694</v>
      </c>
      <c r="E565" s="93" t="b">
        <v>0</v>
      </c>
      <c r="F565" s="93" t="b">
        <v>0</v>
      </c>
      <c r="G565" s="93" t="b">
        <v>0</v>
      </c>
    </row>
    <row r="566" spans="1:7" ht="15">
      <c r="A566" s="94" t="s">
        <v>750</v>
      </c>
      <c r="B566" s="93">
        <v>45</v>
      </c>
      <c r="C566" s="109">
        <v>0.001954216472571102</v>
      </c>
      <c r="D566" s="93" t="s">
        <v>694</v>
      </c>
      <c r="E566" s="93" t="b">
        <v>0</v>
      </c>
      <c r="F566" s="93" t="b">
        <v>0</v>
      </c>
      <c r="G566" s="93" t="b">
        <v>0</v>
      </c>
    </row>
    <row r="567" spans="1:7" ht="15">
      <c r="A567" s="94" t="s">
        <v>751</v>
      </c>
      <c r="B567" s="93">
        <v>40</v>
      </c>
      <c r="C567" s="109">
        <v>0.003430260088699134</v>
      </c>
      <c r="D567" s="93" t="s">
        <v>694</v>
      </c>
      <c r="E567" s="93" t="b">
        <v>0</v>
      </c>
      <c r="F567" s="93" t="b">
        <v>0</v>
      </c>
      <c r="G567" s="93" t="b">
        <v>0</v>
      </c>
    </row>
    <row r="568" spans="1:7" ht="15">
      <c r="A568" s="94" t="s">
        <v>753</v>
      </c>
      <c r="B568" s="93">
        <v>27</v>
      </c>
      <c r="C568" s="109">
        <v>0.003630510016614763</v>
      </c>
      <c r="D568" s="93" t="s">
        <v>694</v>
      </c>
      <c r="E568" s="93" t="b">
        <v>0</v>
      </c>
      <c r="F568" s="93" t="b">
        <v>0</v>
      </c>
      <c r="G568" s="93" t="b">
        <v>0</v>
      </c>
    </row>
    <row r="569" spans="1:7" ht="15">
      <c r="A569" s="94" t="s">
        <v>754</v>
      </c>
      <c r="B569" s="93">
        <v>23</v>
      </c>
      <c r="C569" s="109">
        <v>0.0030926566808199833</v>
      </c>
      <c r="D569" s="93" t="s">
        <v>694</v>
      </c>
      <c r="E569" s="93" t="b">
        <v>0</v>
      </c>
      <c r="F569" s="93" t="b">
        <v>0</v>
      </c>
      <c r="G569" s="93" t="b">
        <v>0</v>
      </c>
    </row>
    <row r="570" spans="1:7" ht="15">
      <c r="A570" s="94" t="s">
        <v>752</v>
      </c>
      <c r="B570" s="93">
        <v>21</v>
      </c>
      <c r="C570" s="109">
        <v>0.0027114225915134895</v>
      </c>
      <c r="D570" s="93" t="s">
        <v>694</v>
      </c>
      <c r="E570" s="93" t="b">
        <v>0</v>
      </c>
      <c r="F570" s="93" t="b">
        <v>0</v>
      </c>
      <c r="G570" s="93" t="b">
        <v>0</v>
      </c>
    </row>
    <row r="571" spans="1:7" ht="15">
      <c r="A571" s="94" t="s">
        <v>757</v>
      </c>
      <c r="B571" s="93">
        <v>20</v>
      </c>
      <c r="C571" s="109">
        <v>0.0024818342717134803</v>
      </c>
      <c r="D571" s="93" t="s">
        <v>694</v>
      </c>
      <c r="E571" s="93" t="b">
        <v>0</v>
      </c>
      <c r="F571" s="93" t="b">
        <v>0</v>
      </c>
      <c r="G571" s="93" t="b">
        <v>0</v>
      </c>
    </row>
    <row r="572" spans="1:7" ht="15">
      <c r="A572" s="94" t="s">
        <v>758</v>
      </c>
      <c r="B572" s="93">
        <v>20</v>
      </c>
      <c r="C572" s="109">
        <v>0.00229750044391514</v>
      </c>
      <c r="D572" s="93" t="s">
        <v>694</v>
      </c>
      <c r="E572" s="93" t="b">
        <v>0</v>
      </c>
      <c r="F572" s="93" t="b">
        <v>0</v>
      </c>
      <c r="G572" s="93" t="b">
        <v>0</v>
      </c>
    </row>
    <row r="573" spans="1:7" ht="15">
      <c r="A573" s="94" t="s">
        <v>759</v>
      </c>
      <c r="B573" s="93">
        <v>18</v>
      </c>
      <c r="C573" s="109">
        <v>0.002420340011076509</v>
      </c>
      <c r="D573" s="93" t="s">
        <v>694</v>
      </c>
      <c r="E573" s="93" t="b">
        <v>0</v>
      </c>
      <c r="F573" s="93" t="b">
        <v>0</v>
      </c>
      <c r="G573" s="93" t="b">
        <v>0</v>
      </c>
    </row>
    <row r="574" spans="1:7" ht="15">
      <c r="A574" s="94" t="s">
        <v>755</v>
      </c>
      <c r="B574" s="93">
        <v>18</v>
      </c>
      <c r="C574" s="109">
        <v>0.0035571226752142</v>
      </c>
      <c r="D574" s="93" t="s">
        <v>694</v>
      </c>
      <c r="E574" s="93" t="b">
        <v>0</v>
      </c>
      <c r="F574" s="93" t="b">
        <v>0</v>
      </c>
      <c r="G574" s="93" t="b">
        <v>0</v>
      </c>
    </row>
    <row r="575" spans="1:7" ht="15">
      <c r="A575" s="94" t="s">
        <v>756</v>
      </c>
      <c r="B575" s="93">
        <v>17</v>
      </c>
      <c r="C575" s="109">
        <v>0.0026002194020156135</v>
      </c>
      <c r="D575" s="93" t="s">
        <v>694</v>
      </c>
      <c r="E575" s="93" t="b">
        <v>0</v>
      </c>
      <c r="F575" s="93" t="b">
        <v>0</v>
      </c>
      <c r="G575" s="93" t="b">
        <v>0</v>
      </c>
    </row>
    <row r="576" spans="1:7" ht="15">
      <c r="A576" s="94" t="s">
        <v>760</v>
      </c>
      <c r="B576" s="93">
        <v>16</v>
      </c>
      <c r="C576" s="109">
        <v>0.002242886644846566</v>
      </c>
      <c r="D576" s="93" t="s">
        <v>694</v>
      </c>
      <c r="E576" s="93" t="b">
        <v>0</v>
      </c>
      <c r="F576" s="93" t="b">
        <v>0</v>
      </c>
      <c r="G576" s="93" t="b">
        <v>0</v>
      </c>
    </row>
    <row r="577" spans="1:7" ht="15">
      <c r="A577" s="94" t="s">
        <v>761</v>
      </c>
      <c r="B577" s="93">
        <v>16</v>
      </c>
      <c r="C577" s="109">
        <v>0.002242886644846566</v>
      </c>
      <c r="D577" s="93" t="s">
        <v>694</v>
      </c>
      <c r="E577" s="93" t="b">
        <v>0</v>
      </c>
      <c r="F577" s="93" t="b">
        <v>0</v>
      </c>
      <c r="G577" s="93" t="b">
        <v>0</v>
      </c>
    </row>
    <row r="578" spans="1:7" ht="15">
      <c r="A578" s="94" t="s">
        <v>764</v>
      </c>
      <c r="B578" s="93">
        <v>14</v>
      </c>
      <c r="C578" s="109">
        <v>0.0029454823099713924</v>
      </c>
      <c r="D578" s="93" t="s">
        <v>694</v>
      </c>
      <c r="E578" s="93" t="b">
        <v>0</v>
      </c>
      <c r="F578" s="93" t="b">
        <v>0</v>
      </c>
      <c r="G578" s="93" t="b">
        <v>0</v>
      </c>
    </row>
    <row r="579" spans="1:7" ht="15">
      <c r="A579" s="94" t="s">
        <v>763</v>
      </c>
      <c r="B579" s="93">
        <v>14</v>
      </c>
      <c r="C579" s="109">
        <v>0.0020484990192015575</v>
      </c>
      <c r="D579" s="93" t="s">
        <v>694</v>
      </c>
      <c r="E579" s="93" t="b">
        <v>0</v>
      </c>
      <c r="F579" s="93" t="b">
        <v>0</v>
      </c>
      <c r="G579" s="93" t="b">
        <v>0</v>
      </c>
    </row>
    <row r="580" spans="1:7" ht="15">
      <c r="A580" s="94" t="s">
        <v>767</v>
      </c>
      <c r="B580" s="93">
        <v>13</v>
      </c>
      <c r="C580" s="109">
        <v>0.0021848076129842185</v>
      </c>
      <c r="D580" s="93" t="s">
        <v>694</v>
      </c>
      <c r="E580" s="93" t="b">
        <v>0</v>
      </c>
      <c r="F580" s="93" t="b">
        <v>0</v>
      </c>
      <c r="G580" s="93" t="b">
        <v>0</v>
      </c>
    </row>
    <row r="581" spans="1:7" ht="15">
      <c r="A581" s="94" t="s">
        <v>768</v>
      </c>
      <c r="B581" s="93">
        <v>13</v>
      </c>
      <c r="C581" s="109">
        <v>0.0019884030721295867</v>
      </c>
      <c r="D581" s="93" t="s">
        <v>694</v>
      </c>
      <c r="E581" s="93" t="b">
        <v>0</v>
      </c>
      <c r="F581" s="93" t="b">
        <v>0</v>
      </c>
      <c r="G581" s="93" t="b">
        <v>0</v>
      </c>
    </row>
    <row r="582" spans="1:7" ht="15">
      <c r="A582" s="94" t="s">
        <v>769</v>
      </c>
      <c r="B582" s="93">
        <v>13</v>
      </c>
      <c r="C582" s="109">
        <v>0.0022983064447508234</v>
      </c>
      <c r="D582" s="93" t="s">
        <v>694</v>
      </c>
      <c r="E582" s="93" t="b">
        <v>0</v>
      </c>
      <c r="F582" s="93" t="b">
        <v>0</v>
      </c>
      <c r="G582" s="93" t="b">
        <v>0</v>
      </c>
    </row>
    <row r="583" spans="1:7" ht="15">
      <c r="A583" s="94" t="s">
        <v>771</v>
      </c>
      <c r="B583" s="93">
        <v>12</v>
      </c>
      <c r="C583" s="109">
        <v>0.00183544898965808</v>
      </c>
      <c r="D583" s="93" t="s">
        <v>694</v>
      </c>
      <c r="E583" s="93" t="b">
        <v>0</v>
      </c>
      <c r="F583" s="93" t="b">
        <v>0</v>
      </c>
      <c r="G583" s="93" t="b">
        <v>0</v>
      </c>
    </row>
    <row r="584" spans="1:7" ht="15">
      <c r="A584" s="94" t="s">
        <v>766</v>
      </c>
      <c r="B584" s="93">
        <v>12</v>
      </c>
      <c r="C584" s="109">
        <v>0.002016745488908509</v>
      </c>
      <c r="D584" s="93" t="s">
        <v>694</v>
      </c>
      <c r="E584" s="93" t="b">
        <v>1</v>
      </c>
      <c r="F584" s="93" t="b">
        <v>0</v>
      </c>
      <c r="G584" s="93" t="b">
        <v>0</v>
      </c>
    </row>
    <row r="585" spans="1:7" ht="15">
      <c r="A585" s="94" t="s">
        <v>765</v>
      </c>
      <c r="B585" s="93">
        <v>12</v>
      </c>
      <c r="C585" s="109">
        <v>0.0019219711668518975</v>
      </c>
      <c r="D585" s="93" t="s">
        <v>694</v>
      </c>
      <c r="E585" s="93" t="b">
        <v>0</v>
      </c>
      <c r="F585" s="93" t="b">
        <v>0</v>
      </c>
      <c r="G585" s="93" t="b">
        <v>0</v>
      </c>
    </row>
    <row r="586" spans="1:7" ht="15">
      <c r="A586" s="94" t="s">
        <v>772</v>
      </c>
      <c r="B586" s="93">
        <v>12</v>
      </c>
      <c r="C586" s="109">
        <v>0.0019219711668518975</v>
      </c>
      <c r="D586" s="93" t="s">
        <v>694</v>
      </c>
      <c r="E586" s="93" t="b">
        <v>0</v>
      </c>
      <c r="F586" s="93" t="b">
        <v>0</v>
      </c>
      <c r="G586" s="93" t="b">
        <v>0</v>
      </c>
    </row>
    <row r="587" spans="1:7" ht="15">
      <c r="A587" s="94" t="s">
        <v>773</v>
      </c>
      <c r="B587" s="93">
        <v>12</v>
      </c>
      <c r="C587" s="109">
        <v>0.0019219711668518975</v>
      </c>
      <c r="D587" s="93" t="s">
        <v>694</v>
      </c>
      <c r="E587" s="93" t="b">
        <v>0</v>
      </c>
      <c r="F587" s="93" t="b">
        <v>0</v>
      </c>
      <c r="G587" s="93" t="b">
        <v>0</v>
      </c>
    </row>
    <row r="588" spans="1:7" ht="15">
      <c r="A588" s="94" t="s">
        <v>762</v>
      </c>
      <c r="B588" s="93">
        <v>12</v>
      </c>
      <c r="C588" s="109">
        <v>0.002121513641308452</v>
      </c>
      <c r="D588" s="93" t="s">
        <v>694</v>
      </c>
      <c r="E588" s="93" t="b">
        <v>0</v>
      </c>
      <c r="F588" s="93" t="b">
        <v>0</v>
      </c>
      <c r="G588" s="93" t="b">
        <v>0</v>
      </c>
    </row>
    <row r="589" spans="1:7" ht="15">
      <c r="A589" s="94" t="s">
        <v>774</v>
      </c>
      <c r="B589" s="93">
        <v>12</v>
      </c>
      <c r="C589" s="109">
        <v>0.0019219711668518975</v>
      </c>
      <c r="D589" s="93" t="s">
        <v>694</v>
      </c>
      <c r="E589" s="93" t="b">
        <v>0</v>
      </c>
      <c r="F589" s="93" t="b">
        <v>0</v>
      </c>
      <c r="G589" s="93" t="b">
        <v>0</v>
      </c>
    </row>
    <row r="590" spans="1:7" ht="15">
      <c r="A590" s="94" t="s">
        <v>778</v>
      </c>
      <c r="B590" s="93">
        <v>11</v>
      </c>
      <c r="C590" s="109">
        <v>0.0021737971904086774</v>
      </c>
      <c r="D590" s="93" t="s">
        <v>694</v>
      </c>
      <c r="E590" s="93" t="b">
        <v>0</v>
      </c>
      <c r="F590" s="93" t="b">
        <v>0</v>
      </c>
      <c r="G590" s="93" t="b">
        <v>0</v>
      </c>
    </row>
    <row r="591" spans="1:7" ht="15">
      <c r="A591" s="94" t="s">
        <v>779</v>
      </c>
      <c r="B591" s="93">
        <v>11</v>
      </c>
      <c r="C591" s="109">
        <v>0.001761806902947573</v>
      </c>
      <c r="D591" s="93" t="s">
        <v>694</v>
      </c>
      <c r="E591" s="93" t="b">
        <v>0</v>
      </c>
      <c r="F591" s="93" t="b">
        <v>0</v>
      </c>
      <c r="G591" s="93" t="b">
        <v>0</v>
      </c>
    </row>
    <row r="592" spans="1:7" ht="15">
      <c r="A592" s="94" t="s">
        <v>780</v>
      </c>
      <c r="B592" s="93">
        <v>11</v>
      </c>
      <c r="C592" s="109">
        <v>0.0020520815985837293</v>
      </c>
      <c r="D592" s="93" t="s">
        <v>694</v>
      </c>
      <c r="E592" s="93" t="b">
        <v>0</v>
      </c>
      <c r="F592" s="93" t="b">
        <v>0</v>
      </c>
      <c r="G592" s="93" t="b">
        <v>0</v>
      </c>
    </row>
    <row r="593" spans="1:7" ht="15">
      <c r="A593" s="94" t="s">
        <v>777</v>
      </c>
      <c r="B593" s="93">
        <v>10</v>
      </c>
      <c r="C593" s="109">
        <v>0.0018655287259852083</v>
      </c>
      <c r="D593" s="93" t="s">
        <v>694</v>
      </c>
      <c r="E593" s="93" t="b">
        <v>0</v>
      </c>
      <c r="F593" s="93" t="b">
        <v>0</v>
      </c>
      <c r="G593" s="93" t="b">
        <v>0</v>
      </c>
    </row>
    <row r="594" spans="1:7" ht="15">
      <c r="A594" s="94" t="s">
        <v>776</v>
      </c>
      <c r="B594" s="93">
        <v>10</v>
      </c>
      <c r="C594" s="109">
        <v>0.001680621240757091</v>
      </c>
      <c r="D594" s="93" t="s">
        <v>694</v>
      </c>
      <c r="E594" s="93" t="b">
        <v>0</v>
      </c>
      <c r="F594" s="93" t="b">
        <v>0</v>
      </c>
      <c r="G594" s="93" t="b">
        <v>0</v>
      </c>
    </row>
    <row r="595" spans="1:7" ht="15">
      <c r="A595" s="94" t="s">
        <v>786</v>
      </c>
      <c r="B595" s="93">
        <v>10</v>
      </c>
      <c r="C595" s="109">
        <v>0.0018655287259852083</v>
      </c>
      <c r="D595" s="93" t="s">
        <v>694</v>
      </c>
      <c r="E595" s="93" t="b">
        <v>0</v>
      </c>
      <c r="F595" s="93" t="b">
        <v>0</v>
      </c>
      <c r="G595" s="93" t="b">
        <v>0</v>
      </c>
    </row>
    <row r="596" spans="1:7" ht="15">
      <c r="A596" s="94" t="s">
        <v>787</v>
      </c>
      <c r="B596" s="93">
        <v>10</v>
      </c>
      <c r="C596" s="109">
        <v>0.002254996351735876</v>
      </c>
      <c r="D596" s="93" t="s">
        <v>694</v>
      </c>
      <c r="E596" s="93" t="b">
        <v>0</v>
      </c>
      <c r="F596" s="93" t="b">
        <v>0</v>
      </c>
      <c r="G596" s="93" t="b">
        <v>0</v>
      </c>
    </row>
    <row r="597" spans="1:7" ht="15">
      <c r="A597" s="94" t="s">
        <v>788</v>
      </c>
      <c r="B597" s="93">
        <v>10</v>
      </c>
      <c r="C597" s="109">
        <v>0.0019761792640078887</v>
      </c>
      <c r="D597" s="93" t="s">
        <v>694</v>
      </c>
      <c r="E597" s="93" t="b">
        <v>0</v>
      </c>
      <c r="F597" s="93" t="b">
        <v>0</v>
      </c>
      <c r="G597" s="93" t="b">
        <v>0</v>
      </c>
    </row>
    <row r="598" spans="1:7" ht="15">
      <c r="A598" s="94" t="s">
        <v>790</v>
      </c>
      <c r="B598" s="93">
        <v>9</v>
      </c>
      <c r="C598" s="109">
        <v>0.0016789758533866876</v>
      </c>
      <c r="D598" s="93" t="s">
        <v>694</v>
      </c>
      <c r="E598" s="93" t="b">
        <v>0</v>
      </c>
      <c r="F598" s="93" t="b">
        <v>0</v>
      </c>
      <c r="G598" s="93" t="b">
        <v>0</v>
      </c>
    </row>
    <row r="599" spans="1:7" ht="15">
      <c r="A599" s="94" t="s">
        <v>784</v>
      </c>
      <c r="B599" s="93">
        <v>9</v>
      </c>
      <c r="C599" s="109">
        <v>0.0015911352309813391</v>
      </c>
      <c r="D599" s="93" t="s">
        <v>694</v>
      </c>
      <c r="E599" s="93" t="b">
        <v>0</v>
      </c>
      <c r="F599" s="93" t="b">
        <v>0</v>
      </c>
      <c r="G599" s="93" t="b">
        <v>0</v>
      </c>
    </row>
    <row r="600" spans="1:7" ht="15">
      <c r="A600" s="94" t="s">
        <v>791</v>
      </c>
      <c r="B600" s="93">
        <v>9</v>
      </c>
      <c r="C600" s="109">
        <v>0.0015911352309813391</v>
      </c>
      <c r="D600" s="93" t="s">
        <v>694</v>
      </c>
      <c r="E600" s="93" t="b">
        <v>0</v>
      </c>
      <c r="F600" s="93" t="b">
        <v>0</v>
      </c>
      <c r="G600" s="93" t="b">
        <v>0</v>
      </c>
    </row>
    <row r="601" spans="1:7" ht="15">
      <c r="A601" s="94" t="s">
        <v>792</v>
      </c>
      <c r="B601" s="93">
        <v>9</v>
      </c>
      <c r="C601" s="109">
        <v>0.0015911352309813391</v>
      </c>
      <c r="D601" s="93" t="s">
        <v>694</v>
      </c>
      <c r="E601" s="93" t="b">
        <v>0</v>
      </c>
      <c r="F601" s="93" t="b">
        <v>0</v>
      </c>
      <c r="G601" s="93" t="b">
        <v>0</v>
      </c>
    </row>
    <row r="602" spans="1:7" ht="15">
      <c r="A602" s="94" t="s">
        <v>793</v>
      </c>
      <c r="B602" s="93">
        <v>9</v>
      </c>
      <c r="C602" s="109">
        <v>0.0016789758533866876</v>
      </c>
      <c r="D602" s="93" t="s">
        <v>694</v>
      </c>
      <c r="E602" s="93" t="b">
        <v>0</v>
      </c>
      <c r="F602" s="93" t="b">
        <v>0</v>
      </c>
      <c r="G602" s="93" t="b">
        <v>0</v>
      </c>
    </row>
    <row r="603" spans="1:7" ht="15">
      <c r="A603" s="94" t="s">
        <v>783</v>
      </c>
      <c r="B603" s="93">
        <v>9</v>
      </c>
      <c r="C603" s="109">
        <v>0.0017785613376071</v>
      </c>
      <c r="D603" s="93" t="s">
        <v>694</v>
      </c>
      <c r="E603" s="93" t="b">
        <v>0</v>
      </c>
      <c r="F603" s="93" t="b">
        <v>0</v>
      </c>
      <c r="G603" s="93" t="b">
        <v>0</v>
      </c>
    </row>
    <row r="604" spans="1:7" ht="15">
      <c r="A604" s="94" t="s">
        <v>770</v>
      </c>
      <c r="B604" s="93">
        <v>9</v>
      </c>
      <c r="C604" s="109">
        <v>0.002195913453267594</v>
      </c>
      <c r="D604" s="93" t="s">
        <v>694</v>
      </c>
      <c r="E604" s="93" t="b">
        <v>0</v>
      </c>
      <c r="F604" s="93" t="b">
        <v>0</v>
      </c>
      <c r="G604" s="93" t="b">
        <v>0</v>
      </c>
    </row>
    <row r="605" spans="1:7" ht="15">
      <c r="A605" s="94" t="s">
        <v>797</v>
      </c>
      <c r="B605" s="93">
        <v>8</v>
      </c>
      <c r="C605" s="109">
        <v>0.0015809434112063108</v>
      </c>
      <c r="D605" s="93" t="s">
        <v>694</v>
      </c>
      <c r="E605" s="93" t="b">
        <v>0</v>
      </c>
      <c r="F605" s="93" t="b">
        <v>0</v>
      </c>
      <c r="G605" s="93" t="b">
        <v>0</v>
      </c>
    </row>
    <row r="606" spans="1:7" ht="15">
      <c r="A606" s="94" t="s">
        <v>798</v>
      </c>
      <c r="B606" s="93">
        <v>8</v>
      </c>
      <c r="C606" s="109">
        <v>0.0016831327485550814</v>
      </c>
      <c r="D606" s="93" t="s">
        <v>694</v>
      </c>
      <c r="E606" s="93" t="b">
        <v>0</v>
      </c>
      <c r="F606" s="93" t="b">
        <v>0</v>
      </c>
      <c r="G606" s="93" t="b">
        <v>0</v>
      </c>
    </row>
    <row r="607" spans="1:7" ht="15">
      <c r="A607" s="94" t="s">
        <v>782</v>
      </c>
      <c r="B607" s="93">
        <v>8</v>
      </c>
      <c r="C607" s="109">
        <v>0.0014924229807881666</v>
      </c>
      <c r="D607" s="93" t="s">
        <v>694</v>
      </c>
      <c r="E607" s="93" t="b">
        <v>0</v>
      </c>
      <c r="F607" s="93" t="b">
        <v>0</v>
      </c>
      <c r="G607" s="93" t="b">
        <v>0</v>
      </c>
    </row>
    <row r="608" spans="1:7" ht="15">
      <c r="A608" s="94" t="s">
        <v>799</v>
      </c>
      <c r="B608" s="93">
        <v>8</v>
      </c>
      <c r="C608" s="109">
        <v>0.0014924229807881666</v>
      </c>
      <c r="D608" s="93" t="s">
        <v>694</v>
      </c>
      <c r="E608" s="93" t="b">
        <v>0</v>
      </c>
      <c r="F608" s="93" t="b">
        <v>0</v>
      </c>
      <c r="G608" s="93" t="b">
        <v>0</v>
      </c>
    </row>
    <row r="609" spans="1:7" ht="15">
      <c r="A609" s="94" t="s">
        <v>800</v>
      </c>
      <c r="B609" s="93">
        <v>8</v>
      </c>
      <c r="C609" s="109">
        <v>0.0014924229807881666</v>
      </c>
      <c r="D609" s="93" t="s">
        <v>694</v>
      </c>
      <c r="E609" s="93" t="b">
        <v>0</v>
      </c>
      <c r="F609" s="93" t="b">
        <v>0</v>
      </c>
      <c r="G609" s="93" t="b">
        <v>0</v>
      </c>
    </row>
    <row r="610" spans="1:7" ht="15">
      <c r="A610" s="94" t="s">
        <v>801</v>
      </c>
      <c r="B610" s="93">
        <v>8</v>
      </c>
      <c r="C610" s="109">
        <v>0.0015809434112063108</v>
      </c>
      <c r="D610" s="93" t="s">
        <v>694</v>
      </c>
      <c r="E610" s="93" t="b">
        <v>0</v>
      </c>
      <c r="F610" s="93" t="b">
        <v>0</v>
      </c>
      <c r="G610" s="93" t="b">
        <v>0</v>
      </c>
    </row>
    <row r="611" spans="1:7" ht="15">
      <c r="A611" s="94" t="s">
        <v>802</v>
      </c>
      <c r="B611" s="93">
        <v>8</v>
      </c>
      <c r="C611" s="109">
        <v>0.0016831327485550814</v>
      </c>
      <c r="D611" s="93" t="s">
        <v>694</v>
      </c>
      <c r="E611" s="93" t="b">
        <v>0</v>
      </c>
      <c r="F611" s="93" t="b">
        <v>0</v>
      </c>
      <c r="G611" s="93" t="b">
        <v>0</v>
      </c>
    </row>
    <row r="612" spans="1:7" ht="15">
      <c r="A612" s="94" t="s">
        <v>803</v>
      </c>
      <c r="B612" s="93">
        <v>8</v>
      </c>
      <c r="C612" s="109">
        <v>0.0014924229807881666</v>
      </c>
      <c r="D612" s="93" t="s">
        <v>694</v>
      </c>
      <c r="E612" s="93" t="b">
        <v>0</v>
      </c>
      <c r="F612" s="93" t="b">
        <v>0</v>
      </c>
      <c r="G612" s="93" t="b">
        <v>0</v>
      </c>
    </row>
    <row r="613" spans="1:7" ht="15">
      <c r="A613" s="94" t="s">
        <v>804</v>
      </c>
      <c r="B613" s="93">
        <v>8</v>
      </c>
      <c r="C613" s="109">
        <v>0.0015809434112063108</v>
      </c>
      <c r="D613" s="93" t="s">
        <v>694</v>
      </c>
      <c r="E613" s="93" t="b">
        <v>1</v>
      </c>
      <c r="F613" s="93" t="b">
        <v>0</v>
      </c>
      <c r="G613" s="93" t="b">
        <v>0</v>
      </c>
    </row>
    <row r="614" spans="1:7" ht="15">
      <c r="A614" s="94" t="s">
        <v>805</v>
      </c>
      <c r="B614" s="93">
        <v>8</v>
      </c>
      <c r="C614" s="109">
        <v>0.0014924229807881666</v>
      </c>
      <c r="D614" s="93" t="s">
        <v>694</v>
      </c>
      <c r="E614" s="93" t="b">
        <v>0</v>
      </c>
      <c r="F614" s="93" t="b">
        <v>0</v>
      </c>
      <c r="G614" s="93" t="b">
        <v>0</v>
      </c>
    </row>
    <row r="615" spans="1:7" ht="15">
      <c r="A615" s="94" t="s">
        <v>806</v>
      </c>
      <c r="B615" s="93">
        <v>8</v>
      </c>
      <c r="C615" s="109">
        <v>0.0015809434112063108</v>
      </c>
      <c r="D615" s="93" t="s">
        <v>694</v>
      </c>
      <c r="E615" s="93" t="b">
        <v>0</v>
      </c>
      <c r="F615" s="93" t="b">
        <v>0</v>
      </c>
      <c r="G615" s="93" t="b">
        <v>0</v>
      </c>
    </row>
    <row r="616" spans="1:7" ht="15">
      <c r="A616" s="94" t="s">
        <v>814</v>
      </c>
      <c r="B616" s="93">
        <v>7</v>
      </c>
      <c r="C616" s="109">
        <v>0.0014727411549856962</v>
      </c>
      <c r="D616" s="93" t="s">
        <v>694</v>
      </c>
      <c r="E616" s="93" t="b">
        <v>0</v>
      </c>
      <c r="F616" s="93" t="b">
        <v>0</v>
      </c>
      <c r="G616" s="93" t="b">
        <v>0</v>
      </c>
    </row>
    <row r="617" spans="1:7" ht="15">
      <c r="A617" s="94" t="s">
        <v>795</v>
      </c>
      <c r="B617" s="93">
        <v>7</v>
      </c>
      <c r="C617" s="109">
        <v>0.0014727411549856962</v>
      </c>
      <c r="D617" s="93" t="s">
        <v>694</v>
      </c>
      <c r="E617" s="93" t="b">
        <v>0</v>
      </c>
      <c r="F617" s="93" t="b">
        <v>0</v>
      </c>
      <c r="G617" s="93" t="b">
        <v>0</v>
      </c>
    </row>
    <row r="618" spans="1:7" ht="15">
      <c r="A618" s="94" t="s">
        <v>785</v>
      </c>
      <c r="B618" s="93">
        <v>7</v>
      </c>
      <c r="C618" s="109">
        <v>0.0014727411549856962</v>
      </c>
      <c r="D618" s="93" t="s">
        <v>694</v>
      </c>
      <c r="E618" s="93" t="b">
        <v>0</v>
      </c>
      <c r="F618" s="93" t="b">
        <v>0</v>
      </c>
      <c r="G618" s="93" t="b">
        <v>0</v>
      </c>
    </row>
    <row r="619" spans="1:7" ht="15">
      <c r="A619" s="94" t="s">
        <v>815</v>
      </c>
      <c r="B619" s="93">
        <v>7</v>
      </c>
      <c r="C619" s="109">
        <v>0.001383325484805522</v>
      </c>
      <c r="D619" s="93" t="s">
        <v>694</v>
      </c>
      <c r="E619" s="93" t="b">
        <v>0</v>
      </c>
      <c r="F619" s="93" t="b">
        <v>0</v>
      </c>
      <c r="G619" s="93" t="b">
        <v>0</v>
      </c>
    </row>
    <row r="620" spans="1:7" ht="15">
      <c r="A620" s="94" t="s">
        <v>789</v>
      </c>
      <c r="B620" s="93">
        <v>7</v>
      </c>
      <c r="C620" s="109">
        <v>0.0014727411549856962</v>
      </c>
      <c r="D620" s="93" t="s">
        <v>694</v>
      </c>
      <c r="E620" s="93" t="b">
        <v>0</v>
      </c>
      <c r="F620" s="93" t="b">
        <v>0</v>
      </c>
      <c r="G620" s="93" t="b">
        <v>0</v>
      </c>
    </row>
    <row r="621" spans="1:7" ht="15">
      <c r="A621" s="94" t="s">
        <v>775</v>
      </c>
      <c r="B621" s="93">
        <v>7</v>
      </c>
      <c r="C621" s="109">
        <v>0.001383325484805522</v>
      </c>
      <c r="D621" s="93" t="s">
        <v>694</v>
      </c>
      <c r="E621" s="93" t="b">
        <v>0</v>
      </c>
      <c r="F621" s="93" t="b">
        <v>0</v>
      </c>
      <c r="G621" s="93" t="b">
        <v>0</v>
      </c>
    </row>
    <row r="622" spans="1:7" ht="15">
      <c r="A622" s="94" t="s">
        <v>816</v>
      </c>
      <c r="B622" s="93">
        <v>7</v>
      </c>
      <c r="C622" s="109">
        <v>0.0015784974462151134</v>
      </c>
      <c r="D622" s="93" t="s">
        <v>694</v>
      </c>
      <c r="E622" s="93" t="b">
        <v>0</v>
      </c>
      <c r="F622" s="93" t="b">
        <v>0</v>
      </c>
      <c r="G622" s="93" t="b">
        <v>0</v>
      </c>
    </row>
    <row r="623" spans="1:7" ht="15">
      <c r="A623" s="94" t="s">
        <v>817</v>
      </c>
      <c r="B623" s="93">
        <v>7</v>
      </c>
      <c r="C623" s="109">
        <v>0.001383325484805522</v>
      </c>
      <c r="D623" s="93" t="s">
        <v>694</v>
      </c>
      <c r="E623" s="93" t="b">
        <v>0</v>
      </c>
      <c r="F623" s="93" t="b">
        <v>0</v>
      </c>
      <c r="G623" s="93" t="b">
        <v>0</v>
      </c>
    </row>
    <row r="624" spans="1:7" ht="15">
      <c r="A624" s="94" t="s">
        <v>818</v>
      </c>
      <c r="B624" s="93">
        <v>7</v>
      </c>
      <c r="C624" s="109">
        <v>0.0018748037326708458</v>
      </c>
      <c r="D624" s="93" t="s">
        <v>694</v>
      </c>
      <c r="E624" s="93" t="b">
        <v>0</v>
      </c>
      <c r="F624" s="93" t="b">
        <v>0</v>
      </c>
      <c r="G624" s="93" t="b">
        <v>0</v>
      </c>
    </row>
    <row r="625" spans="1:7" ht="15">
      <c r="A625" s="94" t="s">
        <v>819</v>
      </c>
      <c r="B625" s="93">
        <v>7</v>
      </c>
      <c r="C625" s="109">
        <v>0.0015784974462151134</v>
      </c>
      <c r="D625" s="93" t="s">
        <v>694</v>
      </c>
      <c r="E625" s="93" t="b">
        <v>0</v>
      </c>
      <c r="F625" s="93" t="b">
        <v>0</v>
      </c>
      <c r="G625" s="93" t="b">
        <v>0</v>
      </c>
    </row>
    <row r="626" spans="1:7" ht="15">
      <c r="A626" s="94" t="s">
        <v>825</v>
      </c>
      <c r="B626" s="93">
        <v>6</v>
      </c>
      <c r="C626" s="109">
        <v>0.001262349561416311</v>
      </c>
      <c r="D626" s="93" t="s">
        <v>694</v>
      </c>
      <c r="E626" s="93" t="b">
        <v>1</v>
      </c>
      <c r="F626" s="93" t="b">
        <v>0</v>
      </c>
      <c r="G626" s="93" t="b">
        <v>0</v>
      </c>
    </row>
    <row r="627" spans="1:7" ht="15">
      <c r="A627" s="94" t="s">
        <v>813</v>
      </c>
      <c r="B627" s="93">
        <v>6</v>
      </c>
      <c r="C627" s="109">
        <v>0.001262349561416311</v>
      </c>
      <c r="D627" s="93" t="s">
        <v>694</v>
      </c>
      <c r="E627" s="93" t="b">
        <v>0</v>
      </c>
      <c r="F627" s="93" t="b">
        <v>0</v>
      </c>
      <c r="G627" s="93" t="b">
        <v>0</v>
      </c>
    </row>
    <row r="628" spans="1:7" ht="15">
      <c r="A628" s="94" t="s">
        <v>826</v>
      </c>
      <c r="B628" s="93">
        <v>6</v>
      </c>
      <c r="C628" s="109">
        <v>0.001262349561416311</v>
      </c>
      <c r="D628" s="93" t="s">
        <v>694</v>
      </c>
      <c r="E628" s="93" t="b">
        <v>0</v>
      </c>
      <c r="F628" s="93" t="b">
        <v>0</v>
      </c>
      <c r="G628" s="93" t="b">
        <v>0</v>
      </c>
    </row>
    <row r="629" spans="1:7" ht="15">
      <c r="A629" s="94" t="s">
        <v>827</v>
      </c>
      <c r="B629" s="93">
        <v>6</v>
      </c>
      <c r="C629" s="109">
        <v>0.0013529978110415255</v>
      </c>
      <c r="D629" s="93" t="s">
        <v>694</v>
      </c>
      <c r="E629" s="93" t="b">
        <v>1</v>
      </c>
      <c r="F629" s="93" t="b">
        <v>0</v>
      </c>
      <c r="G629" s="93" t="b">
        <v>0</v>
      </c>
    </row>
    <row r="630" spans="1:7" ht="15">
      <c r="A630" s="94" t="s">
        <v>828</v>
      </c>
      <c r="B630" s="93">
        <v>6</v>
      </c>
      <c r="C630" s="109">
        <v>0.001262349561416311</v>
      </c>
      <c r="D630" s="93" t="s">
        <v>694</v>
      </c>
      <c r="E630" s="93" t="b">
        <v>0</v>
      </c>
      <c r="F630" s="93" t="b">
        <v>0</v>
      </c>
      <c r="G630" s="93" t="b">
        <v>0</v>
      </c>
    </row>
    <row r="631" spans="1:7" ht="15">
      <c r="A631" s="94" t="s">
        <v>796</v>
      </c>
      <c r="B631" s="93">
        <v>6</v>
      </c>
      <c r="C631" s="109">
        <v>0.0013529978110415255</v>
      </c>
      <c r="D631" s="93" t="s">
        <v>694</v>
      </c>
      <c r="E631" s="93" t="b">
        <v>0</v>
      </c>
      <c r="F631" s="93" t="b">
        <v>0</v>
      </c>
      <c r="G631" s="93" t="b">
        <v>0</v>
      </c>
    </row>
    <row r="632" spans="1:7" ht="15">
      <c r="A632" s="94" t="s">
        <v>829</v>
      </c>
      <c r="B632" s="93">
        <v>6</v>
      </c>
      <c r="C632" s="109">
        <v>0.001262349561416311</v>
      </c>
      <c r="D632" s="93" t="s">
        <v>694</v>
      </c>
      <c r="E632" s="93" t="b">
        <v>0</v>
      </c>
      <c r="F632" s="93" t="b">
        <v>0</v>
      </c>
      <c r="G632" s="93" t="b">
        <v>0</v>
      </c>
    </row>
    <row r="633" spans="1:7" ht="15">
      <c r="A633" s="94" t="s">
        <v>830</v>
      </c>
      <c r="B633" s="93">
        <v>6</v>
      </c>
      <c r="C633" s="109">
        <v>0.001262349561416311</v>
      </c>
      <c r="D633" s="93" t="s">
        <v>694</v>
      </c>
      <c r="E633" s="93" t="b">
        <v>0</v>
      </c>
      <c r="F633" s="93" t="b">
        <v>0</v>
      </c>
      <c r="G633" s="93" t="b">
        <v>0</v>
      </c>
    </row>
    <row r="634" spans="1:7" ht="15">
      <c r="A634" s="94" t="s">
        <v>831</v>
      </c>
      <c r="B634" s="93">
        <v>6</v>
      </c>
      <c r="C634" s="109">
        <v>0.0013529978110415255</v>
      </c>
      <c r="D634" s="93" t="s">
        <v>694</v>
      </c>
      <c r="E634" s="93" t="b">
        <v>0</v>
      </c>
      <c r="F634" s="93" t="b">
        <v>0</v>
      </c>
      <c r="G634" s="93" t="b">
        <v>0</v>
      </c>
    </row>
    <row r="635" spans="1:7" ht="15">
      <c r="A635" s="94" t="s">
        <v>832</v>
      </c>
      <c r="B635" s="93">
        <v>6</v>
      </c>
      <c r="C635" s="109">
        <v>0.001262349561416311</v>
      </c>
      <c r="D635" s="93" t="s">
        <v>694</v>
      </c>
      <c r="E635" s="93" t="b">
        <v>0</v>
      </c>
      <c r="F635" s="93" t="b">
        <v>0</v>
      </c>
      <c r="G635" s="93" t="b">
        <v>0</v>
      </c>
    </row>
    <row r="636" spans="1:7" ht="15">
      <c r="A636" s="94" t="s">
        <v>808</v>
      </c>
      <c r="B636" s="93">
        <v>6</v>
      </c>
      <c r="C636" s="109">
        <v>0.001262349561416311</v>
      </c>
      <c r="D636" s="93" t="s">
        <v>694</v>
      </c>
      <c r="E636" s="93" t="b">
        <v>0</v>
      </c>
      <c r="F636" s="93" t="b">
        <v>0</v>
      </c>
      <c r="G636" s="93" t="b">
        <v>0</v>
      </c>
    </row>
    <row r="637" spans="1:7" ht="15">
      <c r="A637" s="94" t="s">
        <v>794</v>
      </c>
      <c r="B637" s="93">
        <v>6</v>
      </c>
      <c r="C637" s="109">
        <v>0.0014639423021783958</v>
      </c>
      <c r="D637" s="93" t="s">
        <v>694</v>
      </c>
      <c r="E637" s="93" t="b">
        <v>0</v>
      </c>
      <c r="F637" s="93" t="b">
        <v>0</v>
      </c>
      <c r="G637" s="93" t="b">
        <v>0</v>
      </c>
    </row>
    <row r="638" spans="1:7" ht="15">
      <c r="A638" s="94" t="s">
        <v>842</v>
      </c>
      <c r="B638" s="93">
        <v>5</v>
      </c>
      <c r="C638" s="109">
        <v>0.001127498175867938</v>
      </c>
      <c r="D638" s="93" t="s">
        <v>694</v>
      </c>
      <c r="E638" s="93" t="b">
        <v>0</v>
      </c>
      <c r="F638" s="93" t="b">
        <v>0</v>
      </c>
      <c r="G638" s="93" t="b">
        <v>0</v>
      </c>
    </row>
    <row r="639" spans="1:7" ht="15">
      <c r="A639" s="94" t="s">
        <v>843</v>
      </c>
      <c r="B639" s="93">
        <v>5</v>
      </c>
      <c r="C639" s="109">
        <v>0.001127498175867938</v>
      </c>
      <c r="D639" s="93" t="s">
        <v>694</v>
      </c>
      <c r="E639" s="93" t="b">
        <v>0</v>
      </c>
      <c r="F639" s="93" t="b">
        <v>0</v>
      </c>
      <c r="G639" s="93" t="b">
        <v>0</v>
      </c>
    </row>
    <row r="640" spans="1:7" ht="15">
      <c r="A640" s="94" t="s">
        <v>821</v>
      </c>
      <c r="B640" s="93">
        <v>5</v>
      </c>
      <c r="C640" s="109">
        <v>0.001127498175867938</v>
      </c>
      <c r="D640" s="93" t="s">
        <v>694</v>
      </c>
      <c r="E640" s="93" t="b">
        <v>0</v>
      </c>
      <c r="F640" s="93" t="b">
        <v>0</v>
      </c>
      <c r="G640" s="93" t="b">
        <v>0</v>
      </c>
    </row>
    <row r="641" spans="1:7" ht="15">
      <c r="A641" s="94" t="s">
        <v>844</v>
      </c>
      <c r="B641" s="93">
        <v>5</v>
      </c>
      <c r="C641" s="109">
        <v>0.001127498175867938</v>
      </c>
      <c r="D641" s="93" t="s">
        <v>694</v>
      </c>
      <c r="E641" s="93" t="b">
        <v>0</v>
      </c>
      <c r="F641" s="93" t="b">
        <v>0</v>
      </c>
      <c r="G641" s="93" t="b">
        <v>0</v>
      </c>
    </row>
    <row r="642" spans="1:7" ht="15">
      <c r="A642" s="94" t="s">
        <v>845</v>
      </c>
      <c r="B642" s="93">
        <v>5</v>
      </c>
      <c r="C642" s="109">
        <v>0.001127498175867938</v>
      </c>
      <c r="D642" s="93" t="s">
        <v>694</v>
      </c>
      <c r="E642" s="93" t="b">
        <v>1</v>
      </c>
      <c r="F642" s="93" t="b">
        <v>0</v>
      </c>
      <c r="G642" s="93" t="b">
        <v>0</v>
      </c>
    </row>
    <row r="643" spans="1:7" ht="15">
      <c r="A643" s="94" t="s">
        <v>846</v>
      </c>
      <c r="B643" s="93">
        <v>5</v>
      </c>
      <c r="C643" s="109">
        <v>0.001127498175867938</v>
      </c>
      <c r="D643" s="93" t="s">
        <v>694</v>
      </c>
      <c r="E643" s="93" t="b">
        <v>1</v>
      </c>
      <c r="F643" s="93" t="b">
        <v>0</v>
      </c>
      <c r="G643" s="93" t="b">
        <v>0</v>
      </c>
    </row>
    <row r="644" spans="1:7" ht="15">
      <c r="A644" s="94" t="s">
        <v>847</v>
      </c>
      <c r="B644" s="93">
        <v>5</v>
      </c>
      <c r="C644" s="109">
        <v>0.001127498175867938</v>
      </c>
      <c r="D644" s="93" t="s">
        <v>694</v>
      </c>
      <c r="E644" s="93" t="b">
        <v>0</v>
      </c>
      <c r="F644" s="93" t="b">
        <v>0</v>
      </c>
      <c r="G644" s="93" t="b">
        <v>0</v>
      </c>
    </row>
    <row r="645" spans="1:7" ht="15">
      <c r="A645" s="94" t="s">
        <v>848</v>
      </c>
      <c r="B645" s="93">
        <v>5</v>
      </c>
      <c r="C645" s="109">
        <v>0.001127498175867938</v>
      </c>
      <c r="D645" s="93" t="s">
        <v>694</v>
      </c>
      <c r="E645" s="93" t="b">
        <v>0</v>
      </c>
      <c r="F645" s="93" t="b">
        <v>0</v>
      </c>
      <c r="G645" s="93" t="b">
        <v>0</v>
      </c>
    </row>
    <row r="646" spans="1:7" ht="15">
      <c r="A646" s="94" t="s">
        <v>849</v>
      </c>
      <c r="B646" s="93">
        <v>5</v>
      </c>
      <c r="C646" s="109">
        <v>0.0013391455233363184</v>
      </c>
      <c r="D646" s="93" t="s">
        <v>694</v>
      </c>
      <c r="E646" s="93" t="b">
        <v>1</v>
      </c>
      <c r="F646" s="93" t="b">
        <v>0</v>
      </c>
      <c r="G646" s="93" t="b">
        <v>0</v>
      </c>
    </row>
    <row r="647" spans="1:7" ht="15">
      <c r="A647" s="94" t="s">
        <v>850</v>
      </c>
      <c r="B647" s="93">
        <v>5</v>
      </c>
      <c r="C647" s="109">
        <v>0.0012199519184819966</v>
      </c>
      <c r="D647" s="93" t="s">
        <v>694</v>
      </c>
      <c r="E647" s="93" t="b">
        <v>0</v>
      </c>
      <c r="F647" s="93" t="b">
        <v>0</v>
      </c>
      <c r="G647" s="93" t="b">
        <v>0</v>
      </c>
    </row>
    <row r="648" spans="1:7" ht="15">
      <c r="A648" s="94" t="s">
        <v>851</v>
      </c>
      <c r="B648" s="93">
        <v>5</v>
      </c>
      <c r="C648" s="109">
        <v>0.001127498175867938</v>
      </c>
      <c r="D648" s="93" t="s">
        <v>694</v>
      </c>
      <c r="E648" s="93" t="b">
        <v>0</v>
      </c>
      <c r="F648" s="93" t="b">
        <v>0</v>
      </c>
      <c r="G648" s="93" t="b">
        <v>0</v>
      </c>
    </row>
    <row r="649" spans="1:7" ht="15">
      <c r="A649" s="94" t="s">
        <v>852</v>
      </c>
      <c r="B649" s="93">
        <v>5</v>
      </c>
      <c r="C649" s="109">
        <v>0.001127498175867938</v>
      </c>
      <c r="D649" s="93" t="s">
        <v>694</v>
      </c>
      <c r="E649" s="93" t="b">
        <v>0</v>
      </c>
      <c r="F649" s="93" t="b">
        <v>0</v>
      </c>
      <c r="G649" s="93" t="b">
        <v>0</v>
      </c>
    </row>
    <row r="650" spans="1:7" ht="15">
      <c r="A650" s="94" t="s">
        <v>853</v>
      </c>
      <c r="B650" s="93">
        <v>5</v>
      </c>
      <c r="C650" s="109">
        <v>0.0013391455233363184</v>
      </c>
      <c r="D650" s="93" t="s">
        <v>694</v>
      </c>
      <c r="E650" s="93" t="b">
        <v>0</v>
      </c>
      <c r="F650" s="93" t="b">
        <v>0</v>
      </c>
      <c r="G650" s="93" t="b">
        <v>0</v>
      </c>
    </row>
    <row r="651" spans="1:7" ht="15">
      <c r="A651" s="94" t="s">
        <v>854</v>
      </c>
      <c r="B651" s="93">
        <v>5</v>
      </c>
      <c r="C651" s="109">
        <v>0.001127498175867938</v>
      </c>
      <c r="D651" s="93" t="s">
        <v>694</v>
      </c>
      <c r="E651" s="93" t="b">
        <v>0</v>
      </c>
      <c r="F651" s="93" t="b">
        <v>0</v>
      </c>
      <c r="G651" s="93" t="b">
        <v>0</v>
      </c>
    </row>
    <row r="652" spans="1:7" ht="15">
      <c r="A652" s="94" t="s">
        <v>855</v>
      </c>
      <c r="B652" s="93">
        <v>5</v>
      </c>
      <c r="C652" s="109">
        <v>0.0012199519184819966</v>
      </c>
      <c r="D652" s="93" t="s">
        <v>694</v>
      </c>
      <c r="E652" s="93" t="b">
        <v>0</v>
      </c>
      <c r="F652" s="93" t="b">
        <v>0</v>
      </c>
      <c r="G652" s="93" t="b">
        <v>0</v>
      </c>
    </row>
    <row r="653" spans="1:7" ht="15">
      <c r="A653" s="94" t="s">
        <v>856</v>
      </c>
      <c r="B653" s="93">
        <v>5</v>
      </c>
      <c r="C653" s="109">
        <v>0.0012199519184819966</v>
      </c>
      <c r="D653" s="93" t="s">
        <v>694</v>
      </c>
      <c r="E653" s="93" t="b">
        <v>0</v>
      </c>
      <c r="F653" s="93" t="b">
        <v>0</v>
      </c>
      <c r="G653" s="93" t="b">
        <v>0</v>
      </c>
    </row>
    <row r="654" spans="1:7" ht="15">
      <c r="A654" s="94" t="s">
        <v>857</v>
      </c>
      <c r="B654" s="93">
        <v>5</v>
      </c>
      <c r="C654" s="109">
        <v>0.0013391455233363184</v>
      </c>
      <c r="D654" s="93" t="s">
        <v>694</v>
      </c>
      <c r="E654" s="93" t="b">
        <v>0</v>
      </c>
      <c r="F654" s="93" t="b">
        <v>0</v>
      </c>
      <c r="G654" s="93" t="b">
        <v>0</v>
      </c>
    </row>
    <row r="655" spans="1:7" ht="15">
      <c r="A655" s="94" t="s">
        <v>858</v>
      </c>
      <c r="B655" s="93">
        <v>5</v>
      </c>
      <c r="C655" s="109">
        <v>0.001127498175867938</v>
      </c>
      <c r="D655" s="93" t="s">
        <v>694</v>
      </c>
      <c r="E655" s="93" t="b">
        <v>0</v>
      </c>
      <c r="F655" s="93" t="b">
        <v>0</v>
      </c>
      <c r="G655" s="93" t="b">
        <v>0</v>
      </c>
    </row>
    <row r="656" spans="1:7" ht="15">
      <c r="A656" s="94" t="s">
        <v>824</v>
      </c>
      <c r="B656" s="93">
        <v>5</v>
      </c>
      <c r="C656" s="109">
        <v>0.001127498175867938</v>
      </c>
      <c r="D656" s="93" t="s">
        <v>694</v>
      </c>
      <c r="E656" s="93" t="b">
        <v>0</v>
      </c>
      <c r="F656" s="93" t="b">
        <v>0</v>
      </c>
      <c r="G656" s="93" t="b">
        <v>0</v>
      </c>
    </row>
    <row r="657" spans="1:7" ht="15">
      <c r="A657" s="94" t="s">
        <v>820</v>
      </c>
      <c r="B657" s="93">
        <v>5</v>
      </c>
      <c r="C657" s="109">
        <v>0.001127498175867938</v>
      </c>
      <c r="D657" s="93" t="s">
        <v>694</v>
      </c>
      <c r="E657" s="93" t="b">
        <v>0</v>
      </c>
      <c r="F657" s="93" t="b">
        <v>0</v>
      </c>
      <c r="G657" s="93" t="b">
        <v>0</v>
      </c>
    </row>
    <row r="658" spans="1:7" ht="15">
      <c r="A658" s="94" t="s">
        <v>859</v>
      </c>
      <c r="B658" s="93">
        <v>5</v>
      </c>
      <c r="C658" s="109">
        <v>0.001127498175867938</v>
      </c>
      <c r="D658" s="93" t="s">
        <v>694</v>
      </c>
      <c r="E658" s="93" t="b">
        <v>0</v>
      </c>
      <c r="F658" s="93" t="b">
        <v>0</v>
      </c>
      <c r="G658" s="93" t="b">
        <v>0</v>
      </c>
    </row>
    <row r="659" spans="1:7" ht="15">
      <c r="A659" s="94" t="s">
        <v>860</v>
      </c>
      <c r="B659" s="93">
        <v>5</v>
      </c>
      <c r="C659" s="109">
        <v>0.001127498175867938</v>
      </c>
      <c r="D659" s="93" t="s">
        <v>694</v>
      </c>
      <c r="E659" s="93" t="b">
        <v>0</v>
      </c>
      <c r="F659" s="93" t="b">
        <v>0</v>
      </c>
      <c r="G659" s="93" t="b">
        <v>0</v>
      </c>
    </row>
    <row r="660" spans="1:7" ht="15">
      <c r="A660" s="94" t="s">
        <v>861</v>
      </c>
      <c r="B660" s="93">
        <v>5</v>
      </c>
      <c r="C660" s="109">
        <v>0.0013391455233363184</v>
      </c>
      <c r="D660" s="93" t="s">
        <v>694</v>
      </c>
      <c r="E660" s="93" t="b">
        <v>0</v>
      </c>
      <c r="F660" s="93" t="b">
        <v>0</v>
      </c>
      <c r="G660" s="93" t="b">
        <v>0</v>
      </c>
    </row>
    <row r="661" spans="1:7" ht="15">
      <c r="A661" s="94" t="s">
        <v>862</v>
      </c>
      <c r="B661" s="93">
        <v>5</v>
      </c>
      <c r="C661" s="109">
        <v>0.001127498175867938</v>
      </c>
      <c r="D661" s="93" t="s">
        <v>694</v>
      </c>
      <c r="E661" s="93" t="b">
        <v>0</v>
      </c>
      <c r="F661" s="93" t="b">
        <v>0</v>
      </c>
      <c r="G661" s="93" t="b">
        <v>0</v>
      </c>
    </row>
    <row r="662" spans="1:7" ht="15">
      <c r="A662" s="94" t="s">
        <v>822</v>
      </c>
      <c r="B662" s="93">
        <v>5</v>
      </c>
      <c r="C662" s="109">
        <v>0.001127498175867938</v>
      </c>
      <c r="D662" s="93" t="s">
        <v>694</v>
      </c>
      <c r="E662" s="93" t="b">
        <v>1</v>
      </c>
      <c r="F662" s="93" t="b">
        <v>0</v>
      </c>
      <c r="G662" s="93" t="b">
        <v>0</v>
      </c>
    </row>
    <row r="663" spans="1:7" ht="15">
      <c r="A663" s="94" t="s">
        <v>863</v>
      </c>
      <c r="B663" s="93">
        <v>5</v>
      </c>
      <c r="C663" s="109">
        <v>0.001507139473971389</v>
      </c>
      <c r="D663" s="93" t="s">
        <v>694</v>
      </c>
      <c r="E663" s="93" t="b">
        <v>0</v>
      </c>
      <c r="F663" s="93" t="b">
        <v>0</v>
      </c>
      <c r="G663" s="93" t="b">
        <v>0</v>
      </c>
    </row>
    <row r="664" spans="1:7" ht="15">
      <c r="A664" s="94" t="s">
        <v>781</v>
      </c>
      <c r="B664" s="93">
        <v>5</v>
      </c>
      <c r="C664" s="109">
        <v>0.0017943270294607818</v>
      </c>
      <c r="D664" s="93" t="s">
        <v>694</v>
      </c>
      <c r="E664" s="93" t="b">
        <v>0</v>
      </c>
      <c r="F664" s="93" t="b">
        <v>0</v>
      </c>
      <c r="G664" s="93" t="b">
        <v>0</v>
      </c>
    </row>
    <row r="665" spans="1:7" ht="15">
      <c r="A665" s="94" t="s">
        <v>864</v>
      </c>
      <c r="B665" s="93">
        <v>5</v>
      </c>
      <c r="C665" s="109">
        <v>0.0017943270294607818</v>
      </c>
      <c r="D665" s="93" t="s">
        <v>694</v>
      </c>
      <c r="E665" s="93" t="b">
        <v>0</v>
      </c>
      <c r="F665" s="93" t="b">
        <v>0</v>
      </c>
      <c r="G665" s="93" t="b">
        <v>0</v>
      </c>
    </row>
    <row r="666" spans="1:7" ht="15">
      <c r="A666" s="94" t="s">
        <v>882</v>
      </c>
      <c r="B666" s="93">
        <v>4</v>
      </c>
      <c r="C666" s="109">
        <v>0.0009759615347855972</v>
      </c>
      <c r="D666" s="93" t="s">
        <v>694</v>
      </c>
      <c r="E666" s="93" t="b">
        <v>0</v>
      </c>
      <c r="F666" s="93" t="b">
        <v>0</v>
      </c>
      <c r="G666" s="93" t="b">
        <v>0</v>
      </c>
    </row>
    <row r="667" spans="1:7" ht="15">
      <c r="A667" s="94" t="s">
        <v>883</v>
      </c>
      <c r="B667" s="93">
        <v>4</v>
      </c>
      <c r="C667" s="109">
        <v>0.0009759615347855972</v>
      </c>
      <c r="D667" s="93" t="s">
        <v>694</v>
      </c>
      <c r="E667" s="93" t="b">
        <v>1</v>
      </c>
      <c r="F667" s="93" t="b">
        <v>0</v>
      </c>
      <c r="G667" s="93" t="b">
        <v>0</v>
      </c>
    </row>
    <row r="668" spans="1:7" ht="15">
      <c r="A668" s="94" t="s">
        <v>884</v>
      </c>
      <c r="B668" s="93">
        <v>4</v>
      </c>
      <c r="C668" s="109">
        <v>0.0010713164186690546</v>
      </c>
      <c r="D668" s="93" t="s">
        <v>694</v>
      </c>
      <c r="E668" s="93" t="b">
        <v>0</v>
      </c>
      <c r="F668" s="93" t="b">
        <v>0</v>
      </c>
      <c r="G668" s="93" t="b">
        <v>0</v>
      </c>
    </row>
    <row r="669" spans="1:7" ht="15">
      <c r="A669" s="94" t="s">
        <v>841</v>
      </c>
      <c r="B669" s="93">
        <v>4</v>
      </c>
      <c r="C669" s="109">
        <v>0.0009759615347855972</v>
      </c>
      <c r="D669" s="93" t="s">
        <v>694</v>
      </c>
      <c r="E669" s="93" t="b">
        <v>0</v>
      </c>
      <c r="F669" s="93" t="b">
        <v>0</v>
      </c>
      <c r="G669" s="93" t="b">
        <v>0</v>
      </c>
    </row>
    <row r="670" spans="1:7" ht="15">
      <c r="A670" s="94" t="s">
        <v>885</v>
      </c>
      <c r="B670" s="93">
        <v>4</v>
      </c>
      <c r="C670" s="109">
        <v>0.0009759615347855972</v>
      </c>
      <c r="D670" s="93" t="s">
        <v>694</v>
      </c>
      <c r="E670" s="93" t="b">
        <v>0</v>
      </c>
      <c r="F670" s="93" t="b">
        <v>0</v>
      </c>
      <c r="G670" s="93" t="b">
        <v>0</v>
      </c>
    </row>
    <row r="671" spans="1:7" ht="15">
      <c r="A671" s="94" t="s">
        <v>886</v>
      </c>
      <c r="B671" s="93">
        <v>4</v>
      </c>
      <c r="C671" s="109">
        <v>0.0009759615347855972</v>
      </c>
      <c r="D671" s="93" t="s">
        <v>694</v>
      </c>
      <c r="E671" s="93" t="b">
        <v>0</v>
      </c>
      <c r="F671" s="93" t="b">
        <v>0</v>
      </c>
      <c r="G671" s="93" t="b">
        <v>0</v>
      </c>
    </row>
    <row r="672" spans="1:7" ht="15">
      <c r="A672" s="94" t="s">
        <v>887</v>
      </c>
      <c r="B672" s="93">
        <v>4</v>
      </c>
      <c r="C672" s="109">
        <v>0.0009759615347855972</v>
      </c>
      <c r="D672" s="93" t="s">
        <v>694</v>
      </c>
      <c r="E672" s="93" t="b">
        <v>0</v>
      </c>
      <c r="F672" s="93" t="b">
        <v>0</v>
      </c>
      <c r="G672" s="93" t="b">
        <v>0</v>
      </c>
    </row>
    <row r="673" spans="1:7" ht="15">
      <c r="A673" s="94" t="s">
        <v>888</v>
      </c>
      <c r="B673" s="93">
        <v>4</v>
      </c>
      <c r="C673" s="109">
        <v>0.0009759615347855972</v>
      </c>
      <c r="D673" s="93" t="s">
        <v>694</v>
      </c>
      <c r="E673" s="93" t="b">
        <v>0</v>
      </c>
      <c r="F673" s="93" t="b">
        <v>0</v>
      </c>
      <c r="G673" s="93" t="b">
        <v>0</v>
      </c>
    </row>
    <row r="674" spans="1:7" ht="15">
      <c r="A674" s="94" t="s">
        <v>889</v>
      </c>
      <c r="B674" s="93">
        <v>4</v>
      </c>
      <c r="C674" s="109">
        <v>0.0010713164186690546</v>
      </c>
      <c r="D674" s="93" t="s">
        <v>694</v>
      </c>
      <c r="E674" s="93" t="b">
        <v>0</v>
      </c>
      <c r="F674" s="93" t="b">
        <v>0</v>
      </c>
      <c r="G674" s="93" t="b">
        <v>0</v>
      </c>
    </row>
    <row r="675" spans="1:7" ht="15">
      <c r="A675" s="94" t="s">
        <v>890</v>
      </c>
      <c r="B675" s="93">
        <v>4</v>
      </c>
      <c r="C675" s="109">
        <v>0.0009759615347855972</v>
      </c>
      <c r="D675" s="93" t="s">
        <v>694</v>
      </c>
      <c r="E675" s="93" t="b">
        <v>0</v>
      </c>
      <c r="F675" s="93" t="b">
        <v>0</v>
      </c>
      <c r="G675" s="93" t="b">
        <v>0</v>
      </c>
    </row>
    <row r="676" spans="1:7" ht="15">
      <c r="A676" s="94" t="s">
        <v>891</v>
      </c>
      <c r="B676" s="93">
        <v>4</v>
      </c>
      <c r="C676" s="109">
        <v>0.0009759615347855972</v>
      </c>
      <c r="D676" s="93" t="s">
        <v>694</v>
      </c>
      <c r="E676" s="93" t="b">
        <v>0</v>
      </c>
      <c r="F676" s="93" t="b">
        <v>0</v>
      </c>
      <c r="G676" s="93" t="b">
        <v>0</v>
      </c>
    </row>
    <row r="677" spans="1:7" ht="15">
      <c r="A677" s="94" t="s">
        <v>892</v>
      </c>
      <c r="B677" s="93">
        <v>4</v>
      </c>
      <c r="C677" s="109">
        <v>0.0009759615347855972</v>
      </c>
      <c r="D677" s="93" t="s">
        <v>694</v>
      </c>
      <c r="E677" s="93" t="b">
        <v>0</v>
      </c>
      <c r="F677" s="93" t="b">
        <v>0</v>
      </c>
      <c r="G677" s="93" t="b">
        <v>0</v>
      </c>
    </row>
    <row r="678" spans="1:7" ht="15">
      <c r="A678" s="94" t="s">
        <v>893</v>
      </c>
      <c r="B678" s="93">
        <v>4</v>
      </c>
      <c r="C678" s="109">
        <v>0.0010713164186690546</v>
      </c>
      <c r="D678" s="93" t="s">
        <v>694</v>
      </c>
      <c r="E678" s="93" t="b">
        <v>0</v>
      </c>
      <c r="F678" s="93" t="b">
        <v>0</v>
      </c>
      <c r="G678" s="93" t="b">
        <v>0</v>
      </c>
    </row>
    <row r="679" spans="1:7" ht="15">
      <c r="A679" s="94" t="s">
        <v>894</v>
      </c>
      <c r="B679" s="93">
        <v>4</v>
      </c>
      <c r="C679" s="109">
        <v>0.0009759615347855972</v>
      </c>
      <c r="D679" s="93" t="s">
        <v>694</v>
      </c>
      <c r="E679" s="93" t="b">
        <v>0</v>
      </c>
      <c r="F679" s="93" t="b">
        <v>0</v>
      </c>
      <c r="G679" s="93" t="b">
        <v>0</v>
      </c>
    </row>
    <row r="680" spans="1:7" ht="15">
      <c r="A680" s="94" t="s">
        <v>895</v>
      </c>
      <c r="B680" s="93">
        <v>4</v>
      </c>
      <c r="C680" s="109">
        <v>0.0009759615347855972</v>
      </c>
      <c r="D680" s="93" t="s">
        <v>694</v>
      </c>
      <c r="E680" s="93" t="b">
        <v>0</v>
      </c>
      <c r="F680" s="93" t="b">
        <v>0</v>
      </c>
      <c r="G680" s="93" t="b">
        <v>0</v>
      </c>
    </row>
    <row r="681" spans="1:7" ht="15">
      <c r="A681" s="94" t="s">
        <v>896</v>
      </c>
      <c r="B681" s="93">
        <v>4</v>
      </c>
      <c r="C681" s="109">
        <v>0.0009759615347855972</v>
      </c>
      <c r="D681" s="93" t="s">
        <v>694</v>
      </c>
      <c r="E681" s="93" t="b">
        <v>0</v>
      </c>
      <c r="F681" s="93" t="b">
        <v>0</v>
      </c>
      <c r="G681" s="93" t="b">
        <v>0</v>
      </c>
    </row>
    <row r="682" spans="1:7" ht="15">
      <c r="A682" s="94" t="s">
        <v>836</v>
      </c>
      <c r="B682" s="93">
        <v>4</v>
      </c>
      <c r="C682" s="109">
        <v>0.0009759615347855972</v>
      </c>
      <c r="D682" s="93" t="s">
        <v>694</v>
      </c>
      <c r="E682" s="93" t="b">
        <v>1</v>
      </c>
      <c r="F682" s="93" t="b">
        <v>0</v>
      </c>
      <c r="G682" s="93" t="b">
        <v>0</v>
      </c>
    </row>
    <row r="683" spans="1:7" ht="15">
      <c r="A683" s="94" t="s">
        <v>897</v>
      </c>
      <c r="B683" s="93">
        <v>4</v>
      </c>
      <c r="C683" s="109">
        <v>0.0009759615347855972</v>
      </c>
      <c r="D683" s="93" t="s">
        <v>694</v>
      </c>
      <c r="E683" s="93" t="b">
        <v>0</v>
      </c>
      <c r="F683" s="93" t="b">
        <v>0</v>
      </c>
      <c r="G683" s="93" t="b">
        <v>0</v>
      </c>
    </row>
    <row r="684" spans="1:7" ht="15">
      <c r="A684" s="94" t="s">
        <v>898</v>
      </c>
      <c r="B684" s="93">
        <v>4</v>
      </c>
      <c r="C684" s="109">
        <v>0.0010713164186690546</v>
      </c>
      <c r="D684" s="93" t="s">
        <v>694</v>
      </c>
      <c r="E684" s="93" t="b">
        <v>0</v>
      </c>
      <c r="F684" s="93" t="b">
        <v>0</v>
      </c>
      <c r="G684" s="93" t="b">
        <v>0</v>
      </c>
    </row>
    <row r="685" spans="1:7" ht="15">
      <c r="A685" s="94" t="s">
        <v>899</v>
      </c>
      <c r="B685" s="93">
        <v>4</v>
      </c>
      <c r="C685" s="109">
        <v>0.0010713164186690546</v>
      </c>
      <c r="D685" s="93" t="s">
        <v>694</v>
      </c>
      <c r="E685" s="93" t="b">
        <v>0</v>
      </c>
      <c r="F685" s="93" t="b">
        <v>0</v>
      </c>
      <c r="G685" s="93" t="b">
        <v>0</v>
      </c>
    </row>
    <row r="686" spans="1:7" ht="15">
      <c r="A686" s="94" t="s">
        <v>900</v>
      </c>
      <c r="B686" s="93">
        <v>4</v>
      </c>
      <c r="C686" s="109">
        <v>0.0009759615347855972</v>
      </c>
      <c r="D686" s="93" t="s">
        <v>694</v>
      </c>
      <c r="E686" s="93" t="b">
        <v>0</v>
      </c>
      <c r="F686" s="93" t="b">
        <v>0</v>
      </c>
      <c r="G686" s="93" t="b">
        <v>0</v>
      </c>
    </row>
    <row r="687" spans="1:7" ht="15">
      <c r="A687" s="94" t="s">
        <v>901</v>
      </c>
      <c r="B687" s="93">
        <v>4</v>
      </c>
      <c r="C687" s="109">
        <v>0.0010713164186690546</v>
      </c>
      <c r="D687" s="93" t="s">
        <v>694</v>
      </c>
      <c r="E687" s="93" t="b">
        <v>0</v>
      </c>
      <c r="F687" s="93" t="b">
        <v>0</v>
      </c>
      <c r="G687" s="93" t="b">
        <v>0</v>
      </c>
    </row>
    <row r="688" spans="1:7" ht="15">
      <c r="A688" s="94" t="s">
        <v>902</v>
      </c>
      <c r="B688" s="93">
        <v>4</v>
      </c>
      <c r="C688" s="109">
        <v>0.0009759615347855972</v>
      </c>
      <c r="D688" s="93" t="s">
        <v>694</v>
      </c>
      <c r="E688" s="93" t="b">
        <v>0</v>
      </c>
      <c r="F688" s="93" t="b">
        <v>0</v>
      </c>
      <c r="G688" s="93" t="b">
        <v>0</v>
      </c>
    </row>
    <row r="689" spans="1:7" ht="15">
      <c r="A689" s="94" t="s">
        <v>903</v>
      </c>
      <c r="B689" s="93">
        <v>4</v>
      </c>
      <c r="C689" s="109">
        <v>0.0009759615347855972</v>
      </c>
      <c r="D689" s="93" t="s">
        <v>694</v>
      </c>
      <c r="E689" s="93" t="b">
        <v>0</v>
      </c>
      <c r="F689" s="93" t="b">
        <v>0</v>
      </c>
      <c r="G689" s="93" t="b">
        <v>0</v>
      </c>
    </row>
    <row r="690" spans="1:7" ht="15">
      <c r="A690" s="94" t="s">
        <v>904</v>
      </c>
      <c r="B690" s="93">
        <v>4</v>
      </c>
      <c r="C690" s="109">
        <v>0.0009759615347855972</v>
      </c>
      <c r="D690" s="93" t="s">
        <v>694</v>
      </c>
      <c r="E690" s="93" t="b">
        <v>1</v>
      </c>
      <c r="F690" s="93" t="b">
        <v>0</v>
      </c>
      <c r="G690" s="93" t="b">
        <v>0</v>
      </c>
    </row>
    <row r="691" spans="1:7" ht="15">
      <c r="A691" s="94" t="s">
        <v>810</v>
      </c>
      <c r="B691" s="93">
        <v>4</v>
      </c>
      <c r="C691" s="109">
        <v>0.0009759615347855972</v>
      </c>
      <c r="D691" s="93" t="s">
        <v>694</v>
      </c>
      <c r="E691" s="93" t="b">
        <v>0</v>
      </c>
      <c r="F691" s="93" t="b">
        <v>0</v>
      </c>
      <c r="G691" s="93" t="b">
        <v>0</v>
      </c>
    </row>
    <row r="692" spans="1:7" ht="15">
      <c r="A692" s="94" t="s">
        <v>905</v>
      </c>
      <c r="B692" s="93">
        <v>4</v>
      </c>
      <c r="C692" s="109">
        <v>0.0009759615347855972</v>
      </c>
      <c r="D692" s="93" t="s">
        <v>694</v>
      </c>
      <c r="E692" s="93" t="b">
        <v>0</v>
      </c>
      <c r="F692" s="93" t="b">
        <v>0</v>
      </c>
      <c r="G692" s="93" t="b">
        <v>0</v>
      </c>
    </row>
    <row r="693" spans="1:7" ht="15">
      <c r="A693" s="94" t="s">
        <v>906</v>
      </c>
      <c r="B693" s="93">
        <v>4</v>
      </c>
      <c r="C693" s="109">
        <v>0.0010713164186690546</v>
      </c>
      <c r="D693" s="93" t="s">
        <v>694</v>
      </c>
      <c r="E693" s="93" t="b">
        <v>0</v>
      </c>
      <c r="F693" s="93" t="b">
        <v>0</v>
      </c>
      <c r="G693" s="93" t="b">
        <v>0</v>
      </c>
    </row>
    <row r="694" spans="1:7" ht="15">
      <c r="A694" s="94" t="s">
        <v>840</v>
      </c>
      <c r="B694" s="93">
        <v>4</v>
      </c>
      <c r="C694" s="109">
        <v>0.0009759615347855972</v>
      </c>
      <c r="D694" s="93" t="s">
        <v>694</v>
      </c>
      <c r="E694" s="93" t="b">
        <v>0</v>
      </c>
      <c r="F694" s="93" t="b">
        <v>0</v>
      </c>
      <c r="G694" s="93" t="b">
        <v>0</v>
      </c>
    </row>
    <row r="695" spans="1:7" ht="15">
      <c r="A695" s="94" t="s">
        <v>907</v>
      </c>
      <c r="B695" s="93">
        <v>4</v>
      </c>
      <c r="C695" s="109">
        <v>0.0009759615347855972</v>
      </c>
      <c r="D695" s="93" t="s">
        <v>694</v>
      </c>
      <c r="E695" s="93" t="b">
        <v>0</v>
      </c>
      <c r="F695" s="93" t="b">
        <v>0</v>
      </c>
      <c r="G695" s="93" t="b">
        <v>0</v>
      </c>
    </row>
    <row r="696" spans="1:7" ht="15">
      <c r="A696" s="94" t="s">
        <v>908</v>
      </c>
      <c r="B696" s="93">
        <v>4</v>
      </c>
      <c r="C696" s="109">
        <v>0.0010713164186690546</v>
      </c>
      <c r="D696" s="93" t="s">
        <v>694</v>
      </c>
      <c r="E696" s="93" t="b">
        <v>0</v>
      </c>
      <c r="F696" s="93" t="b">
        <v>0</v>
      </c>
      <c r="G696" s="93" t="b">
        <v>0</v>
      </c>
    </row>
    <row r="697" spans="1:7" ht="15">
      <c r="A697" s="94" t="s">
        <v>909</v>
      </c>
      <c r="B697" s="93">
        <v>4</v>
      </c>
      <c r="C697" s="109">
        <v>0.0009759615347855972</v>
      </c>
      <c r="D697" s="93" t="s">
        <v>694</v>
      </c>
      <c r="E697" s="93" t="b">
        <v>0</v>
      </c>
      <c r="F697" s="93" t="b">
        <v>0</v>
      </c>
      <c r="G697" s="93" t="b">
        <v>0</v>
      </c>
    </row>
    <row r="698" spans="1:7" ht="15">
      <c r="A698" s="94" t="s">
        <v>910</v>
      </c>
      <c r="B698" s="93">
        <v>4</v>
      </c>
      <c r="C698" s="109">
        <v>0.0012057115791771114</v>
      </c>
      <c r="D698" s="93" t="s">
        <v>694</v>
      </c>
      <c r="E698" s="93" t="b">
        <v>0</v>
      </c>
      <c r="F698" s="93" t="b">
        <v>0</v>
      </c>
      <c r="G698" s="93" t="b">
        <v>0</v>
      </c>
    </row>
    <row r="699" spans="1:7" ht="15">
      <c r="A699" s="94" t="s">
        <v>911</v>
      </c>
      <c r="B699" s="93">
        <v>4</v>
      </c>
      <c r="C699" s="109">
        <v>0.0009759615347855972</v>
      </c>
      <c r="D699" s="93" t="s">
        <v>694</v>
      </c>
      <c r="E699" s="93" t="b">
        <v>0</v>
      </c>
      <c r="F699" s="93" t="b">
        <v>0</v>
      </c>
      <c r="G699" s="93" t="b">
        <v>0</v>
      </c>
    </row>
    <row r="700" spans="1:7" ht="15">
      <c r="A700" s="94" t="s">
        <v>912</v>
      </c>
      <c r="B700" s="93">
        <v>4</v>
      </c>
      <c r="C700" s="109">
        <v>0.0009759615347855972</v>
      </c>
      <c r="D700" s="93" t="s">
        <v>694</v>
      </c>
      <c r="E700" s="93" t="b">
        <v>0</v>
      </c>
      <c r="F700" s="93" t="b">
        <v>0</v>
      </c>
      <c r="G700" s="93" t="b">
        <v>0</v>
      </c>
    </row>
    <row r="701" spans="1:7" ht="15">
      <c r="A701" s="94" t="s">
        <v>913</v>
      </c>
      <c r="B701" s="93">
        <v>4</v>
      </c>
      <c r="C701" s="109">
        <v>0.0009759615347855972</v>
      </c>
      <c r="D701" s="93" t="s">
        <v>694</v>
      </c>
      <c r="E701" s="93" t="b">
        <v>1</v>
      </c>
      <c r="F701" s="93" t="b">
        <v>0</v>
      </c>
      <c r="G701" s="93" t="b">
        <v>0</v>
      </c>
    </row>
    <row r="702" spans="1:7" ht="15">
      <c r="A702" s="94" t="s">
        <v>914</v>
      </c>
      <c r="B702" s="93">
        <v>4</v>
      </c>
      <c r="C702" s="109">
        <v>0.0009759615347855972</v>
      </c>
      <c r="D702" s="93" t="s">
        <v>694</v>
      </c>
      <c r="E702" s="93" t="b">
        <v>0</v>
      </c>
      <c r="F702" s="93" t="b">
        <v>0</v>
      </c>
      <c r="G702" s="93" t="b">
        <v>0</v>
      </c>
    </row>
    <row r="703" spans="1:7" ht="15">
      <c r="A703" s="94" t="s">
        <v>915</v>
      </c>
      <c r="B703" s="93">
        <v>4</v>
      </c>
      <c r="C703" s="109">
        <v>0.0009759615347855972</v>
      </c>
      <c r="D703" s="93" t="s">
        <v>694</v>
      </c>
      <c r="E703" s="93" t="b">
        <v>0</v>
      </c>
      <c r="F703" s="93" t="b">
        <v>0</v>
      </c>
      <c r="G703" s="93" t="b">
        <v>0</v>
      </c>
    </row>
    <row r="704" spans="1:7" ht="15">
      <c r="A704" s="94" t="s">
        <v>916</v>
      </c>
      <c r="B704" s="93">
        <v>4</v>
      </c>
      <c r="C704" s="109">
        <v>0.0009759615347855972</v>
      </c>
      <c r="D704" s="93" t="s">
        <v>694</v>
      </c>
      <c r="E704" s="93" t="b">
        <v>0</v>
      </c>
      <c r="F704" s="93" t="b">
        <v>0</v>
      </c>
      <c r="G704" s="93" t="b">
        <v>0</v>
      </c>
    </row>
    <row r="705" spans="1:7" ht="15">
      <c r="A705" s="94" t="s">
        <v>917</v>
      </c>
      <c r="B705" s="93">
        <v>4</v>
      </c>
      <c r="C705" s="109">
        <v>0.0009759615347855972</v>
      </c>
      <c r="D705" s="93" t="s">
        <v>694</v>
      </c>
      <c r="E705" s="93" t="b">
        <v>0</v>
      </c>
      <c r="F705" s="93" t="b">
        <v>0</v>
      </c>
      <c r="G705" s="93" t="b">
        <v>0</v>
      </c>
    </row>
    <row r="706" spans="1:7" ht="15">
      <c r="A706" s="94" t="s">
        <v>918</v>
      </c>
      <c r="B706" s="93">
        <v>4</v>
      </c>
      <c r="C706" s="109">
        <v>0.0010713164186690546</v>
      </c>
      <c r="D706" s="93" t="s">
        <v>694</v>
      </c>
      <c r="E706" s="93" t="b">
        <v>0</v>
      </c>
      <c r="F706" s="93" t="b">
        <v>0</v>
      </c>
      <c r="G706" s="93" t="b">
        <v>0</v>
      </c>
    </row>
    <row r="707" spans="1:7" ht="15">
      <c r="A707" s="94" t="s">
        <v>835</v>
      </c>
      <c r="B707" s="93">
        <v>4</v>
      </c>
      <c r="C707" s="109">
        <v>0.0010713164186690546</v>
      </c>
      <c r="D707" s="93" t="s">
        <v>694</v>
      </c>
      <c r="E707" s="93" t="b">
        <v>0</v>
      </c>
      <c r="F707" s="93" t="b">
        <v>0</v>
      </c>
      <c r="G707" s="93" t="b">
        <v>0</v>
      </c>
    </row>
    <row r="708" spans="1:7" ht="15">
      <c r="A708" s="94" t="s">
        <v>919</v>
      </c>
      <c r="B708" s="93">
        <v>4</v>
      </c>
      <c r="C708" s="109">
        <v>0.0010713164186690546</v>
      </c>
      <c r="D708" s="93" t="s">
        <v>694</v>
      </c>
      <c r="E708" s="93" t="b">
        <v>1</v>
      </c>
      <c r="F708" s="93" t="b">
        <v>0</v>
      </c>
      <c r="G708" s="93" t="b">
        <v>0</v>
      </c>
    </row>
    <row r="709" spans="1:7" ht="15">
      <c r="A709" s="94" t="s">
        <v>920</v>
      </c>
      <c r="B709" s="93">
        <v>4</v>
      </c>
      <c r="C709" s="109">
        <v>0.0009759615347855972</v>
      </c>
      <c r="D709" s="93" t="s">
        <v>694</v>
      </c>
      <c r="E709" s="93" t="b">
        <v>0</v>
      </c>
      <c r="F709" s="93" t="b">
        <v>0</v>
      </c>
      <c r="G709" s="93" t="b">
        <v>0</v>
      </c>
    </row>
    <row r="710" spans="1:7" ht="15">
      <c r="A710" s="94" t="s">
        <v>921</v>
      </c>
      <c r="B710" s="93">
        <v>4</v>
      </c>
      <c r="C710" s="109">
        <v>0.0009759615347855972</v>
      </c>
      <c r="D710" s="93" t="s">
        <v>694</v>
      </c>
      <c r="E710" s="93" t="b">
        <v>0</v>
      </c>
      <c r="F710" s="93" t="b">
        <v>0</v>
      </c>
      <c r="G710" s="93" t="b">
        <v>0</v>
      </c>
    </row>
    <row r="711" spans="1:7" ht="15">
      <c r="A711" s="94" t="s">
        <v>807</v>
      </c>
      <c r="B711" s="93">
        <v>4</v>
      </c>
      <c r="C711" s="109">
        <v>0.0012057115791771114</v>
      </c>
      <c r="D711" s="93" t="s">
        <v>694</v>
      </c>
      <c r="E711" s="93" t="b">
        <v>0</v>
      </c>
      <c r="F711" s="93" t="b">
        <v>0</v>
      </c>
      <c r="G711" s="93" t="b">
        <v>0</v>
      </c>
    </row>
    <row r="712" spans="1:7" ht="15">
      <c r="A712" s="94" t="s">
        <v>922</v>
      </c>
      <c r="B712" s="93">
        <v>4</v>
      </c>
      <c r="C712" s="109">
        <v>0.0012057115791771114</v>
      </c>
      <c r="D712" s="93" t="s">
        <v>694</v>
      </c>
      <c r="E712" s="93" t="b">
        <v>0</v>
      </c>
      <c r="F712" s="93" t="b">
        <v>0</v>
      </c>
      <c r="G712" s="93" t="b">
        <v>0</v>
      </c>
    </row>
    <row r="713" spans="1:7" ht="15">
      <c r="A713" s="94" t="s">
        <v>923</v>
      </c>
      <c r="B713" s="93">
        <v>4</v>
      </c>
      <c r="C713" s="109">
        <v>0.0009759615347855972</v>
      </c>
      <c r="D713" s="93" t="s">
        <v>694</v>
      </c>
      <c r="E713" s="93" t="b">
        <v>0</v>
      </c>
      <c r="F713" s="93" t="b">
        <v>0</v>
      </c>
      <c r="G713" s="93" t="b">
        <v>0</v>
      </c>
    </row>
    <row r="714" spans="1:7" ht="15">
      <c r="A714" s="94" t="s">
        <v>924</v>
      </c>
      <c r="B714" s="93">
        <v>4</v>
      </c>
      <c r="C714" s="109">
        <v>0.0009759615347855972</v>
      </c>
      <c r="D714" s="93" t="s">
        <v>694</v>
      </c>
      <c r="E714" s="93" t="b">
        <v>0</v>
      </c>
      <c r="F714" s="93" t="b">
        <v>0</v>
      </c>
      <c r="G714" s="93" t="b">
        <v>0</v>
      </c>
    </row>
    <row r="715" spans="1:7" ht="15">
      <c r="A715" s="94" t="s">
        <v>925</v>
      </c>
      <c r="B715" s="93">
        <v>4</v>
      </c>
      <c r="C715" s="109">
        <v>0.0010713164186690546</v>
      </c>
      <c r="D715" s="93" t="s">
        <v>694</v>
      </c>
      <c r="E715" s="93" t="b">
        <v>0</v>
      </c>
      <c r="F715" s="93" t="b">
        <v>0</v>
      </c>
      <c r="G715" s="93" t="b">
        <v>0</v>
      </c>
    </row>
    <row r="716" spans="1:7" ht="15">
      <c r="A716" s="94" t="s">
        <v>811</v>
      </c>
      <c r="B716" s="93">
        <v>4</v>
      </c>
      <c r="C716" s="109">
        <v>0.0010713164186690546</v>
      </c>
      <c r="D716" s="93" t="s">
        <v>694</v>
      </c>
      <c r="E716" s="93" t="b">
        <v>0</v>
      </c>
      <c r="F716" s="93" t="b">
        <v>0</v>
      </c>
      <c r="G716" s="93" t="b">
        <v>0</v>
      </c>
    </row>
    <row r="717" spans="1:7" ht="15">
      <c r="A717" s="94" t="s">
        <v>926</v>
      </c>
      <c r="B717" s="93">
        <v>4</v>
      </c>
      <c r="C717" s="109">
        <v>0.0010713164186690546</v>
      </c>
      <c r="D717" s="93" t="s">
        <v>694</v>
      </c>
      <c r="E717" s="93" t="b">
        <v>0</v>
      </c>
      <c r="F717" s="93" t="b">
        <v>0</v>
      </c>
      <c r="G717" s="93" t="b">
        <v>0</v>
      </c>
    </row>
    <row r="718" spans="1:7" ht="15">
      <c r="A718" s="94" t="s">
        <v>927</v>
      </c>
      <c r="B718" s="93">
        <v>4</v>
      </c>
      <c r="C718" s="109">
        <v>0.0010713164186690546</v>
      </c>
      <c r="D718" s="93" t="s">
        <v>694</v>
      </c>
      <c r="E718" s="93" t="b">
        <v>0</v>
      </c>
      <c r="F718" s="93" t="b">
        <v>0</v>
      </c>
      <c r="G718" s="93" t="b">
        <v>0</v>
      </c>
    </row>
    <row r="719" spans="1:7" ht="15">
      <c r="A719" s="94" t="s">
        <v>928</v>
      </c>
      <c r="B719" s="93">
        <v>4</v>
      </c>
      <c r="C719" s="109">
        <v>0.0014354616235686252</v>
      </c>
      <c r="D719" s="93" t="s">
        <v>694</v>
      </c>
      <c r="E719" s="93" t="b">
        <v>1</v>
      </c>
      <c r="F719" s="93" t="b">
        <v>0</v>
      </c>
      <c r="G719" s="93" t="b">
        <v>0</v>
      </c>
    </row>
    <row r="720" spans="1:7" ht="15">
      <c r="A720" s="94" t="s">
        <v>929</v>
      </c>
      <c r="B720" s="93">
        <v>4</v>
      </c>
      <c r="C720" s="109">
        <v>0.0014354616235686252</v>
      </c>
      <c r="D720" s="93" t="s">
        <v>694</v>
      </c>
      <c r="E720" s="93" t="b">
        <v>0</v>
      </c>
      <c r="F720" s="93" t="b">
        <v>0</v>
      </c>
      <c r="G720" s="93" t="b">
        <v>0</v>
      </c>
    </row>
    <row r="721" spans="1:7" ht="15">
      <c r="A721" s="94" t="s">
        <v>953</v>
      </c>
      <c r="B721" s="93">
        <v>3</v>
      </c>
      <c r="C721" s="109">
        <v>0.000803487314001791</v>
      </c>
      <c r="D721" s="93" t="s">
        <v>694</v>
      </c>
      <c r="E721" s="93" t="b">
        <v>0</v>
      </c>
      <c r="F721" s="93" t="b">
        <v>0</v>
      </c>
      <c r="G721" s="93" t="b">
        <v>0</v>
      </c>
    </row>
    <row r="722" spans="1:7" ht="15">
      <c r="A722" s="94" t="s">
        <v>954</v>
      </c>
      <c r="B722" s="93">
        <v>3</v>
      </c>
      <c r="C722" s="109">
        <v>0.000803487314001791</v>
      </c>
      <c r="D722" s="93" t="s">
        <v>694</v>
      </c>
      <c r="E722" s="93" t="b">
        <v>0</v>
      </c>
      <c r="F722" s="93" t="b">
        <v>0</v>
      </c>
      <c r="G722" s="93" t="b">
        <v>0</v>
      </c>
    </row>
    <row r="723" spans="1:7" ht="15">
      <c r="A723" s="94" t="s">
        <v>955</v>
      </c>
      <c r="B723" s="93">
        <v>3</v>
      </c>
      <c r="C723" s="109">
        <v>0.000803487314001791</v>
      </c>
      <c r="D723" s="93" t="s">
        <v>694</v>
      </c>
      <c r="E723" s="93" t="b">
        <v>0</v>
      </c>
      <c r="F723" s="93" t="b">
        <v>0</v>
      </c>
      <c r="G723" s="93" t="b">
        <v>0</v>
      </c>
    </row>
    <row r="724" spans="1:7" ht="15">
      <c r="A724" s="94" t="s">
        <v>956</v>
      </c>
      <c r="B724" s="93">
        <v>3</v>
      </c>
      <c r="C724" s="109">
        <v>0.0009042836843828334</v>
      </c>
      <c r="D724" s="93" t="s">
        <v>694</v>
      </c>
      <c r="E724" s="93" t="b">
        <v>0</v>
      </c>
      <c r="F724" s="93" t="b">
        <v>0</v>
      </c>
      <c r="G724" s="93" t="b">
        <v>0</v>
      </c>
    </row>
    <row r="725" spans="1:7" ht="15">
      <c r="A725" s="94" t="s">
        <v>957</v>
      </c>
      <c r="B725" s="93">
        <v>3</v>
      </c>
      <c r="C725" s="109">
        <v>0.0009042836843828334</v>
      </c>
      <c r="D725" s="93" t="s">
        <v>694</v>
      </c>
      <c r="E725" s="93" t="b">
        <v>0</v>
      </c>
      <c r="F725" s="93" t="b">
        <v>0</v>
      </c>
      <c r="G725" s="93" t="b">
        <v>0</v>
      </c>
    </row>
    <row r="726" spans="1:7" ht="15">
      <c r="A726" s="94" t="s">
        <v>958</v>
      </c>
      <c r="B726" s="93">
        <v>3</v>
      </c>
      <c r="C726" s="109">
        <v>0.0009042836843828334</v>
      </c>
      <c r="D726" s="93" t="s">
        <v>694</v>
      </c>
      <c r="E726" s="93" t="b">
        <v>0</v>
      </c>
      <c r="F726" s="93" t="b">
        <v>0</v>
      </c>
      <c r="G726" s="93" t="b">
        <v>0</v>
      </c>
    </row>
    <row r="727" spans="1:7" ht="15">
      <c r="A727" s="94" t="s">
        <v>959</v>
      </c>
      <c r="B727" s="93">
        <v>3</v>
      </c>
      <c r="C727" s="109">
        <v>0.000803487314001791</v>
      </c>
      <c r="D727" s="93" t="s">
        <v>694</v>
      </c>
      <c r="E727" s="93" t="b">
        <v>0</v>
      </c>
      <c r="F727" s="93" t="b">
        <v>0</v>
      </c>
      <c r="G727" s="93" t="b">
        <v>0</v>
      </c>
    </row>
    <row r="728" spans="1:7" ht="15">
      <c r="A728" s="94" t="s">
        <v>960</v>
      </c>
      <c r="B728" s="93">
        <v>3</v>
      </c>
      <c r="C728" s="109">
        <v>0.000803487314001791</v>
      </c>
      <c r="D728" s="93" t="s">
        <v>694</v>
      </c>
      <c r="E728" s="93" t="b">
        <v>0</v>
      </c>
      <c r="F728" s="93" t="b">
        <v>0</v>
      </c>
      <c r="G728" s="93" t="b">
        <v>0</v>
      </c>
    </row>
    <row r="729" spans="1:7" ht="15">
      <c r="A729" s="94" t="s">
        <v>961</v>
      </c>
      <c r="B729" s="93">
        <v>3</v>
      </c>
      <c r="C729" s="109">
        <v>0.000803487314001791</v>
      </c>
      <c r="D729" s="93" t="s">
        <v>694</v>
      </c>
      <c r="E729" s="93" t="b">
        <v>0</v>
      </c>
      <c r="F729" s="93" t="b">
        <v>0</v>
      </c>
      <c r="G729" s="93" t="b">
        <v>0</v>
      </c>
    </row>
    <row r="730" spans="1:7" ht="15">
      <c r="A730" s="94" t="s">
        <v>962</v>
      </c>
      <c r="B730" s="93">
        <v>3</v>
      </c>
      <c r="C730" s="109">
        <v>0.000803487314001791</v>
      </c>
      <c r="D730" s="93" t="s">
        <v>694</v>
      </c>
      <c r="E730" s="93" t="b">
        <v>0</v>
      </c>
      <c r="F730" s="93" t="b">
        <v>0</v>
      </c>
      <c r="G730" s="93" t="b">
        <v>0</v>
      </c>
    </row>
    <row r="731" spans="1:7" ht="15">
      <c r="A731" s="94" t="s">
        <v>963</v>
      </c>
      <c r="B731" s="93">
        <v>3</v>
      </c>
      <c r="C731" s="109">
        <v>0.000803487314001791</v>
      </c>
      <c r="D731" s="93" t="s">
        <v>694</v>
      </c>
      <c r="E731" s="93" t="b">
        <v>0</v>
      </c>
      <c r="F731" s="93" t="b">
        <v>0</v>
      </c>
      <c r="G731" s="93" t="b">
        <v>0</v>
      </c>
    </row>
    <row r="732" spans="1:7" ht="15">
      <c r="A732" s="94" t="s">
        <v>964</v>
      </c>
      <c r="B732" s="93">
        <v>3</v>
      </c>
      <c r="C732" s="109">
        <v>0.000803487314001791</v>
      </c>
      <c r="D732" s="93" t="s">
        <v>694</v>
      </c>
      <c r="E732" s="93" t="b">
        <v>0</v>
      </c>
      <c r="F732" s="93" t="b">
        <v>0</v>
      </c>
      <c r="G732" s="93" t="b">
        <v>0</v>
      </c>
    </row>
    <row r="733" spans="1:7" ht="15">
      <c r="A733" s="94" t="s">
        <v>965</v>
      </c>
      <c r="B733" s="93">
        <v>3</v>
      </c>
      <c r="C733" s="109">
        <v>0.000803487314001791</v>
      </c>
      <c r="D733" s="93" t="s">
        <v>694</v>
      </c>
      <c r="E733" s="93" t="b">
        <v>0</v>
      </c>
      <c r="F733" s="93" t="b">
        <v>0</v>
      </c>
      <c r="G733" s="93" t="b">
        <v>0</v>
      </c>
    </row>
    <row r="734" spans="1:7" ht="15">
      <c r="A734" s="94" t="s">
        <v>966</v>
      </c>
      <c r="B734" s="93">
        <v>3</v>
      </c>
      <c r="C734" s="109">
        <v>0.000803487314001791</v>
      </c>
      <c r="D734" s="93" t="s">
        <v>694</v>
      </c>
      <c r="E734" s="93" t="b">
        <v>0</v>
      </c>
      <c r="F734" s="93" t="b">
        <v>0</v>
      </c>
      <c r="G734" s="93" t="b">
        <v>0</v>
      </c>
    </row>
    <row r="735" spans="1:7" ht="15">
      <c r="A735" s="94" t="s">
        <v>967</v>
      </c>
      <c r="B735" s="93">
        <v>3</v>
      </c>
      <c r="C735" s="109">
        <v>0.000803487314001791</v>
      </c>
      <c r="D735" s="93" t="s">
        <v>694</v>
      </c>
      <c r="E735" s="93" t="b">
        <v>0</v>
      </c>
      <c r="F735" s="93" t="b">
        <v>0</v>
      </c>
      <c r="G735" s="93" t="b">
        <v>0</v>
      </c>
    </row>
    <row r="736" spans="1:7" ht="15">
      <c r="A736" s="94" t="s">
        <v>968</v>
      </c>
      <c r="B736" s="93">
        <v>3</v>
      </c>
      <c r="C736" s="109">
        <v>0.000803487314001791</v>
      </c>
      <c r="D736" s="93" t="s">
        <v>694</v>
      </c>
      <c r="E736" s="93" t="b">
        <v>0</v>
      </c>
      <c r="F736" s="93" t="b">
        <v>0</v>
      </c>
      <c r="G736" s="93" t="b">
        <v>0</v>
      </c>
    </row>
    <row r="737" spans="1:7" ht="15">
      <c r="A737" s="94" t="s">
        <v>969</v>
      </c>
      <c r="B737" s="93">
        <v>3</v>
      </c>
      <c r="C737" s="109">
        <v>0.000803487314001791</v>
      </c>
      <c r="D737" s="93" t="s">
        <v>694</v>
      </c>
      <c r="E737" s="93" t="b">
        <v>0</v>
      </c>
      <c r="F737" s="93" t="b">
        <v>0</v>
      </c>
      <c r="G737" s="93" t="b">
        <v>0</v>
      </c>
    </row>
    <row r="738" spans="1:7" ht="15">
      <c r="A738" s="94" t="s">
        <v>970</v>
      </c>
      <c r="B738" s="93">
        <v>3</v>
      </c>
      <c r="C738" s="109">
        <v>0.000803487314001791</v>
      </c>
      <c r="D738" s="93" t="s">
        <v>694</v>
      </c>
      <c r="E738" s="93" t="b">
        <v>0</v>
      </c>
      <c r="F738" s="93" t="b">
        <v>0</v>
      </c>
      <c r="G738" s="93" t="b">
        <v>0</v>
      </c>
    </row>
    <row r="739" spans="1:7" ht="15">
      <c r="A739" s="94" t="s">
        <v>823</v>
      </c>
      <c r="B739" s="93">
        <v>3</v>
      </c>
      <c r="C739" s="109">
        <v>0.0009042836843828334</v>
      </c>
      <c r="D739" s="93" t="s">
        <v>694</v>
      </c>
      <c r="E739" s="93" t="b">
        <v>0</v>
      </c>
      <c r="F739" s="93" t="b">
        <v>0</v>
      </c>
      <c r="G739" s="93" t="b">
        <v>0</v>
      </c>
    </row>
    <row r="740" spans="1:7" ht="15">
      <c r="A740" s="94" t="s">
        <v>971</v>
      </c>
      <c r="B740" s="93">
        <v>3</v>
      </c>
      <c r="C740" s="109">
        <v>0.000803487314001791</v>
      </c>
      <c r="D740" s="93" t="s">
        <v>694</v>
      </c>
      <c r="E740" s="93" t="b">
        <v>0</v>
      </c>
      <c r="F740" s="93" t="b">
        <v>0</v>
      </c>
      <c r="G740" s="93" t="b">
        <v>0</v>
      </c>
    </row>
    <row r="741" spans="1:7" ht="15">
      <c r="A741" s="94" t="s">
        <v>972</v>
      </c>
      <c r="B741" s="93">
        <v>3</v>
      </c>
      <c r="C741" s="109">
        <v>0.000803487314001791</v>
      </c>
      <c r="D741" s="93" t="s">
        <v>694</v>
      </c>
      <c r="E741" s="93" t="b">
        <v>1</v>
      </c>
      <c r="F741" s="93" t="b">
        <v>0</v>
      </c>
      <c r="G741" s="93" t="b">
        <v>0</v>
      </c>
    </row>
    <row r="742" spans="1:7" ht="15">
      <c r="A742" s="94" t="s">
        <v>973</v>
      </c>
      <c r="B742" s="93">
        <v>3</v>
      </c>
      <c r="C742" s="109">
        <v>0.000803487314001791</v>
      </c>
      <c r="D742" s="93" t="s">
        <v>694</v>
      </c>
      <c r="E742" s="93" t="b">
        <v>0</v>
      </c>
      <c r="F742" s="93" t="b">
        <v>0</v>
      </c>
      <c r="G742" s="93" t="b">
        <v>0</v>
      </c>
    </row>
    <row r="743" spans="1:7" ht="15">
      <c r="A743" s="94" t="s">
        <v>974</v>
      </c>
      <c r="B743" s="93">
        <v>3</v>
      </c>
      <c r="C743" s="109">
        <v>0.000803487314001791</v>
      </c>
      <c r="D743" s="93" t="s">
        <v>694</v>
      </c>
      <c r="E743" s="93" t="b">
        <v>0</v>
      </c>
      <c r="F743" s="93" t="b">
        <v>0</v>
      </c>
      <c r="G743" s="93" t="b">
        <v>0</v>
      </c>
    </row>
    <row r="744" spans="1:7" ht="15">
      <c r="A744" s="94" t="s">
        <v>975</v>
      </c>
      <c r="B744" s="93">
        <v>3</v>
      </c>
      <c r="C744" s="109">
        <v>0.000803487314001791</v>
      </c>
      <c r="D744" s="93" t="s">
        <v>694</v>
      </c>
      <c r="E744" s="93" t="b">
        <v>0</v>
      </c>
      <c r="F744" s="93" t="b">
        <v>0</v>
      </c>
      <c r="G744" s="93" t="b">
        <v>0</v>
      </c>
    </row>
    <row r="745" spans="1:7" ht="15">
      <c r="A745" s="94" t="s">
        <v>976</v>
      </c>
      <c r="B745" s="93">
        <v>3</v>
      </c>
      <c r="C745" s="109">
        <v>0.000803487314001791</v>
      </c>
      <c r="D745" s="93" t="s">
        <v>694</v>
      </c>
      <c r="E745" s="93" t="b">
        <v>0</v>
      </c>
      <c r="F745" s="93" t="b">
        <v>0</v>
      </c>
      <c r="G745" s="93" t="b">
        <v>0</v>
      </c>
    </row>
    <row r="746" spans="1:7" ht="15">
      <c r="A746" s="94" t="s">
        <v>977</v>
      </c>
      <c r="B746" s="93">
        <v>3</v>
      </c>
      <c r="C746" s="109">
        <v>0.000803487314001791</v>
      </c>
      <c r="D746" s="93" t="s">
        <v>694</v>
      </c>
      <c r="E746" s="93" t="b">
        <v>0</v>
      </c>
      <c r="F746" s="93" t="b">
        <v>0</v>
      </c>
      <c r="G746" s="93" t="b">
        <v>0</v>
      </c>
    </row>
    <row r="747" spans="1:7" ht="15">
      <c r="A747" s="94" t="s">
        <v>978</v>
      </c>
      <c r="B747" s="93">
        <v>3</v>
      </c>
      <c r="C747" s="109">
        <v>0.000803487314001791</v>
      </c>
      <c r="D747" s="93" t="s">
        <v>694</v>
      </c>
      <c r="E747" s="93" t="b">
        <v>0</v>
      </c>
      <c r="F747" s="93" t="b">
        <v>0</v>
      </c>
      <c r="G747" s="93" t="b">
        <v>0</v>
      </c>
    </row>
    <row r="748" spans="1:7" ht="15">
      <c r="A748" s="94" t="s">
        <v>979</v>
      </c>
      <c r="B748" s="93">
        <v>3</v>
      </c>
      <c r="C748" s="109">
        <v>0.000803487314001791</v>
      </c>
      <c r="D748" s="93" t="s">
        <v>694</v>
      </c>
      <c r="E748" s="93" t="b">
        <v>0</v>
      </c>
      <c r="F748" s="93" t="b">
        <v>0</v>
      </c>
      <c r="G748" s="93" t="b">
        <v>0</v>
      </c>
    </row>
    <row r="749" spans="1:7" ht="15">
      <c r="A749" s="94" t="s">
        <v>866</v>
      </c>
      <c r="B749" s="93">
        <v>3</v>
      </c>
      <c r="C749" s="109">
        <v>0.000803487314001791</v>
      </c>
      <c r="D749" s="93" t="s">
        <v>694</v>
      </c>
      <c r="E749" s="93" t="b">
        <v>0</v>
      </c>
      <c r="F749" s="93" t="b">
        <v>0</v>
      </c>
      <c r="G749" s="93" t="b">
        <v>0</v>
      </c>
    </row>
    <row r="750" spans="1:7" ht="15">
      <c r="A750" s="94" t="s">
        <v>980</v>
      </c>
      <c r="B750" s="93">
        <v>3</v>
      </c>
      <c r="C750" s="109">
        <v>0.000803487314001791</v>
      </c>
      <c r="D750" s="93" t="s">
        <v>694</v>
      </c>
      <c r="E750" s="93" t="b">
        <v>0</v>
      </c>
      <c r="F750" s="93" t="b">
        <v>0</v>
      </c>
      <c r="G750" s="93" t="b">
        <v>0</v>
      </c>
    </row>
    <row r="751" spans="1:7" ht="15">
      <c r="A751" s="94" t="s">
        <v>981</v>
      </c>
      <c r="B751" s="93">
        <v>3</v>
      </c>
      <c r="C751" s="109">
        <v>0.000803487314001791</v>
      </c>
      <c r="D751" s="93" t="s">
        <v>694</v>
      </c>
      <c r="E751" s="93" t="b">
        <v>0</v>
      </c>
      <c r="F751" s="93" t="b">
        <v>0</v>
      </c>
      <c r="G751" s="93" t="b">
        <v>0</v>
      </c>
    </row>
    <row r="752" spans="1:7" ht="15">
      <c r="A752" s="94" t="s">
        <v>982</v>
      </c>
      <c r="B752" s="93">
        <v>3</v>
      </c>
      <c r="C752" s="109">
        <v>0.0009042836843828334</v>
      </c>
      <c r="D752" s="93" t="s">
        <v>694</v>
      </c>
      <c r="E752" s="93" t="b">
        <v>0</v>
      </c>
      <c r="F752" s="93" t="b">
        <v>0</v>
      </c>
      <c r="G752" s="93" t="b">
        <v>0</v>
      </c>
    </row>
    <row r="753" spans="1:7" ht="15">
      <c r="A753" s="94" t="s">
        <v>983</v>
      </c>
      <c r="B753" s="93">
        <v>3</v>
      </c>
      <c r="C753" s="109">
        <v>0.0009042836843828334</v>
      </c>
      <c r="D753" s="93" t="s">
        <v>694</v>
      </c>
      <c r="E753" s="93" t="b">
        <v>0</v>
      </c>
      <c r="F753" s="93" t="b">
        <v>0</v>
      </c>
      <c r="G753" s="93" t="b">
        <v>0</v>
      </c>
    </row>
    <row r="754" spans="1:7" ht="15">
      <c r="A754" s="94" t="s">
        <v>984</v>
      </c>
      <c r="B754" s="93">
        <v>3</v>
      </c>
      <c r="C754" s="109">
        <v>0.000803487314001791</v>
      </c>
      <c r="D754" s="93" t="s">
        <v>694</v>
      </c>
      <c r="E754" s="93" t="b">
        <v>0</v>
      </c>
      <c r="F754" s="93" t="b">
        <v>0</v>
      </c>
      <c r="G754" s="93" t="b">
        <v>0</v>
      </c>
    </row>
    <row r="755" spans="1:7" ht="15">
      <c r="A755" s="94" t="s">
        <v>985</v>
      </c>
      <c r="B755" s="93">
        <v>3</v>
      </c>
      <c r="C755" s="109">
        <v>0.000803487314001791</v>
      </c>
      <c r="D755" s="93" t="s">
        <v>694</v>
      </c>
      <c r="E755" s="93" t="b">
        <v>0</v>
      </c>
      <c r="F755" s="93" t="b">
        <v>0</v>
      </c>
      <c r="G755" s="93" t="b">
        <v>0</v>
      </c>
    </row>
    <row r="756" spans="1:7" ht="15">
      <c r="A756" s="94" t="s">
        <v>986</v>
      </c>
      <c r="B756" s="93">
        <v>3</v>
      </c>
      <c r="C756" s="109">
        <v>0.000803487314001791</v>
      </c>
      <c r="D756" s="93" t="s">
        <v>694</v>
      </c>
      <c r="E756" s="93" t="b">
        <v>0</v>
      </c>
      <c r="F756" s="93" t="b">
        <v>0</v>
      </c>
      <c r="G756" s="93" t="b">
        <v>0</v>
      </c>
    </row>
    <row r="757" spans="1:7" ht="15">
      <c r="A757" s="94" t="s">
        <v>874</v>
      </c>
      <c r="B757" s="93">
        <v>3</v>
      </c>
      <c r="C757" s="109">
        <v>0.000803487314001791</v>
      </c>
      <c r="D757" s="93" t="s">
        <v>694</v>
      </c>
      <c r="E757" s="93" t="b">
        <v>0</v>
      </c>
      <c r="F757" s="93" t="b">
        <v>0</v>
      </c>
      <c r="G757" s="93" t="b">
        <v>0</v>
      </c>
    </row>
    <row r="758" spans="1:7" ht="15">
      <c r="A758" s="94" t="s">
        <v>987</v>
      </c>
      <c r="B758" s="93">
        <v>3</v>
      </c>
      <c r="C758" s="109">
        <v>0.0009042836843828334</v>
      </c>
      <c r="D758" s="93" t="s">
        <v>694</v>
      </c>
      <c r="E758" s="93" t="b">
        <v>1</v>
      </c>
      <c r="F758" s="93" t="b">
        <v>0</v>
      </c>
      <c r="G758" s="93" t="b">
        <v>0</v>
      </c>
    </row>
    <row r="759" spans="1:7" ht="15">
      <c r="A759" s="94" t="s">
        <v>988</v>
      </c>
      <c r="B759" s="93">
        <v>3</v>
      </c>
      <c r="C759" s="109">
        <v>0.000803487314001791</v>
      </c>
      <c r="D759" s="93" t="s">
        <v>694</v>
      </c>
      <c r="E759" s="93" t="b">
        <v>0</v>
      </c>
      <c r="F759" s="93" t="b">
        <v>0</v>
      </c>
      <c r="G759" s="93" t="b">
        <v>0</v>
      </c>
    </row>
    <row r="760" spans="1:7" ht="15">
      <c r="A760" s="94" t="s">
        <v>989</v>
      </c>
      <c r="B760" s="93">
        <v>3</v>
      </c>
      <c r="C760" s="109">
        <v>0.000803487314001791</v>
      </c>
      <c r="D760" s="93" t="s">
        <v>694</v>
      </c>
      <c r="E760" s="93" t="b">
        <v>0</v>
      </c>
      <c r="F760" s="93" t="b">
        <v>0</v>
      </c>
      <c r="G760" s="93" t="b">
        <v>0</v>
      </c>
    </row>
    <row r="761" spans="1:7" ht="15">
      <c r="A761" s="94" t="s">
        <v>990</v>
      </c>
      <c r="B761" s="93">
        <v>3</v>
      </c>
      <c r="C761" s="109">
        <v>0.0009042836843828334</v>
      </c>
      <c r="D761" s="93" t="s">
        <v>694</v>
      </c>
      <c r="E761" s="93" t="b">
        <v>0</v>
      </c>
      <c r="F761" s="93" t="b">
        <v>1</v>
      </c>
      <c r="G761" s="93" t="b">
        <v>0</v>
      </c>
    </row>
    <row r="762" spans="1:7" ht="15">
      <c r="A762" s="94" t="s">
        <v>833</v>
      </c>
      <c r="B762" s="93">
        <v>3</v>
      </c>
      <c r="C762" s="109">
        <v>0.0009042836843828334</v>
      </c>
      <c r="D762" s="93" t="s">
        <v>694</v>
      </c>
      <c r="E762" s="93" t="b">
        <v>0</v>
      </c>
      <c r="F762" s="93" t="b">
        <v>0</v>
      </c>
      <c r="G762" s="93" t="b">
        <v>0</v>
      </c>
    </row>
    <row r="763" spans="1:7" ht="15">
      <c r="A763" s="94" t="s">
        <v>834</v>
      </c>
      <c r="B763" s="93">
        <v>3</v>
      </c>
      <c r="C763" s="109">
        <v>0.0009042836843828334</v>
      </c>
      <c r="D763" s="93" t="s">
        <v>694</v>
      </c>
      <c r="E763" s="93" t="b">
        <v>0</v>
      </c>
      <c r="F763" s="93" t="b">
        <v>0</v>
      </c>
      <c r="G763" s="93" t="b">
        <v>0</v>
      </c>
    </row>
    <row r="764" spans="1:7" ht="15">
      <c r="A764" s="94" t="s">
        <v>867</v>
      </c>
      <c r="B764" s="93">
        <v>3</v>
      </c>
      <c r="C764" s="109">
        <v>0.0009042836843828334</v>
      </c>
      <c r="D764" s="93" t="s">
        <v>694</v>
      </c>
      <c r="E764" s="93" t="b">
        <v>0</v>
      </c>
      <c r="F764" s="93" t="b">
        <v>0</v>
      </c>
      <c r="G764" s="93" t="b">
        <v>0</v>
      </c>
    </row>
    <row r="765" spans="1:7" ht="15">
      <c r="A765" s="94" t="s">
        <v>991</v>
      </c>
      <c r="B765" s="93">
        <v>3</v>
      </c>
      <c r="C765" s="109">
        <v>0.000803487314001791</v>
      </c>
      <c r="D765" s="93" t="s">
        <v>694</v>
      </c>
      <c r="E765" s="93" t="b">
        <v>0</v>
      </c>
      <c r="F765" s="93" t="b">
        <v>0</v>
      </c>
      <c r="G765" s="93" t="b">
        <v>0</v>
      </c>
    </row>
    <row r="766" spans="1:7" ht="15">
      <c r="A766" s="94" t="s">
        <v>992</v>
      </c>
      <c r="B766" s="93">
        <v>3</v>
      </c>
      <c r="C766" s="109">
        <v>0.000803487314001791</v>
      </c>
      <c r="D766" s="93" t="s">
        <v>694</v>
      </c>
      <c r="E766" s="93" t="b">
        <v>0</v>
      </c>
      <c r="F766" s="93" t="b">
        <v>0</v>
      </c>
      <c r="G766" s="93" t="b">
        <v>0</v>
      </c>
    </row>
    <row r="767" spans="1:7" ht="15">
      <c r="A767" s="94" t="s">
        <v>993</v>
      </c>
      <c r="B767" s="93">
        <v>3</v>
      </c>
      <c r="C767" s="109">
        <v>0.000803487314001791</v>
      </c>
      <c r="D767" s="93" t="s">
        <v>694</v>
      </c>
      <c r="E767" s="93" t="b">
        <v>0</v>
      </c>
      <c r="F767" s="93" t="b">
        <v>0</v>
      </c>
      <c r="G767" s="93" t="b">
        <v>0</v>
      </c>
    </row>
    <row r="768" spans="1:7" ht="15">
      <c r="A768" s="94" t="s">
        <v>812</v>
      </c>
      <c r="B768" s="93">
        <v>3</v>
      </c>
      <c r="C768" s="109">
        <v>0.000803487314001791</v>
      </c>
      <c r="D768" s="93" t="s">
        <v>694</v>
      </c>
      <c r="E768" s="93" t="b">
        <v>0</v>
      </c>
      <c r="F768" s="93" t="b">
        <v>0</v>
      </c>
      <c r="G768" s="93" t="b">
        <v>0</v>
      </c>
    </row>
    <row r="769" spans="1:7" ht="15">
      <c r="A769" s="94" t="s">
        <v>994</v>
      </c>
      <c r="B769" s="93">
        <v>3</v>
      </c>
      <c r="C769" s="109">
        <v>0.000803487314001791</v>
      </c>
      <c r="D769" s="93" t="s">
        <v>694</v>
      </c>
      <c r="E769" s="93" t="b">
        <v>0</v>
      </c>
      <c r="F769" s="93" t="b">
        <v>0</v>
      </c>
      <c r="G769" s="93" t="b">
        <v>0</v>
      </c>
    </row>
    <row r="770" spans="1:7" ht="15">
      <c r="A770" s="94" t="s">
        <v>995</v>
      </c>
      <c r="B770" s="93">
        <v>3</v>
      </c>
      <c r="C770" s="109">
        <v>0.000803487314001791</v>
      </c>
      <c r="D770" s="93" t="s">
        <v>694</v>
      </c>
      <c r="E770" s="93" t="b">
        <v>0</v>
      </c>
      <c r="F770" s="93" t="b">
        <v>0</v>
      </c>
      <c r="G770" s="93" t="b">
        <v>0</v>
      </c>
    </row>
    <row r="771" spans="1:7" ht="15">
      <c r="A771" s="94" t="s">
        <v>873</v>
      </c>
      <c r="B771" s="93">
        <v>3</v>
      </c>
      <c r="C771" s="109">
        <v>0.000803487314001791</v>
      </c>
      <c r="D771" s="93" t="s">
        <v>694</v>
      </c>
      <c r="E771" s="93" t="b">
        <v>0</v>
      </c>
      <c r="F771" s="93" t="b">
        <v>0</v>
      </c>
      <c r="G771" s="93" t="b">
        <v>0</v>
      </c>
    </row>
    <row r="772" spans="1:7" ht="15">
      <c r="A772" s="94" t="s">
        <v>870</v>
      </c>
      <c r="B772" s="93">
        <v>3</v>
      </c>
      <c r="C772" s="109">
        <v>0.0009042836843828334</v>
      </c>
      <c r="D772" s="93" t="s">
        <v>694</v>
      </c>
      <c r="E772" s="93" t="b">
        <v>1</v>
      </c>
      <c r="F772" s="93" t="b">
        <v>0</v>
      </c>
      <c r="G772" s="93" t="b">
        <v>0</v>
      </c>
    </row>
    <row r="773" spans="1:7" ht="15">
      <c r="A773" s="94" t="s">
        <v>996</v>
      </c>
      <c r="B773" s="93">
        <v>3</v>
      </c>
      <c r="C773" s="109">
        <v>0.000803487314001791</v>
      </c>
      <c r="D773" s="93" t="s">
        <v>694</v>
      </c>
      <c r="E773" s="93" t="b">
        <v>0</v>
      </c>
      <c r="F773" s="93" t="b">
        <v>0</v>
      </c>
      <c r="G773" s="93" t="b">
        <v>0</v>
      </c>
    </row>
    <row r="774" spans="1:7" ht="15">
      <c r="A774" s="94" t="s">
        <v>997</v>
      </c>
      <c r="B774" s="93">
        <v>3</v>
      </c>
      <c r="C774" s="109">
        <v>0.000803487314001791</v>
      </c>
      <c r="D774" s="93" t="s">
        <v>694</v>
      </c>
      <c r="E774" s="93" t="b">
        <v>0</v>
      </c>
      <c r="F774" s="93" t="b">
        <v>0</v>
      </c>
      <c r="G774" s="93" t="b">
        <v>0</v>
      </c>
    </row>
    <row r="775" spans="1:7" ht="15">
      <c r="A775" s="94" t="s">
        <v>998</v>
      </c>
      <c r="B775" s="93">
        <v>3</v>
      </c>
      <c r="C775" s="109">
        <v>0.000803487314001791</v>
      </c>
      <c r="D775" s="93" t="s">
        <v>694</v>
      </c>
      <c r="E775" s="93" t="b">
        <v>0</v>
      </c>
      <c r="F775" s="93" t="b">
        <v>0</v>
      </c>
      <c r="G775" s="93" t="b">
        <v>0</v>
      </c>
    </row>
    <row r="776" spans="1:7" ht="15">
      <c r="A776" s="94" t="s">
        <v>999</v>
      </c>
      <c r="B776" s="93">
        <v>3</v>
      </c>
      <c r="C776" s="109">
        <v>0.0010765962176764688</v>
      </c>
      <c r="D776" s="93" t="s">
        <v>694</v>
      </c>
      <c r="E776" s="93" t="b">
        <v>0</v>
      </c>
      <c r="F776" s="93" t="b">
        <v>0</v>
      </c>
      <c r="G776" s="93" t="b">
        <v>0</v>
      </c>
    </row>
    <row r="777" spans="1:7" ht="15">
      <c r="A777" s="94" t="s">
        <v>1000</v>
      </c>
      <c r="B777" s="93">
        <v>3</v>
      </c>
      <c r="C777" s="109">
        <v>0.000803487314001791</v>
      </c>
      <c r="D777" s="93" t="s">
        <v>694</v>
      </c>
      <c r="E777" s="93" t="b">
        <v>0</v>
      </c>
      <c r="F777" s="93" t="b">
        <v>0</v>
      </c>
      <c r="G777" s="93" t="b">
        <v>0</v>
      </c>
    </row>
    <row r="778" spans="1:7" ht="15">
      <c r="A778" s="94" t="s">
        <v>1001</v>
      </c>
      <c r="B778" s="93">
        <v>3</v>
      </c>
      <c r="C778" s="109">
        <v>0.000803487314001791</v>
      </c>
      <c r="D778" s="93" t="s">
        <v>694</v>
      </c>
      <c r="E778" s="93" t="b">
        <v>0</v>
      </c>
      <c r="F778" s="93" t="b">
        <v>0</v>
      </c>
      <c r="G778" s="93" t="b">
        <v>0</v>
      </c>
    </row>
    <row r="779" spans="1:7" ht="15">
      <c r="A779" s="94" t="s">
        <v>881</v>
      </c>
      <c r="B779" s="93">
        <v>3</v>
      </c>
      <c r="C779" s="109">
        <v>0.000803487314001791</v>
      </c>
      <c r="D779" s="93" t="s">
        <v>694</v>
      </c>
      <c r="E779" s="93" t="b">
        <v>0</v>
      </c>
      <c r="F779" s="93" t="b">
        <v>0</v>
      </c>
      <c r="G779" s="93" t="b">
        <v>0</v>
      </c>
    </row>
    <row r="780" spans="1:7" ht="15">
      <c r="A780" s="94" t="s">
        <v>1002</v>
      </c>
      <c r="B780" s="93">
        <v>3</v>
      </c>
      <c r="C780" s="109">
        <v>0.0009042836843828334</v>
      </c>
      <c r="D780" s="93" t="s">
        <v>694</v>
      </c>
      <c r="E780" s="93" t="b">
        <v>0</v>
      </c>
      <c r="F780" s="93" t="b">
        <v>0</v>
      </c>
      <c r="G780" s="93" t="b">
        <v>0</v>
      </c>
    </row>
    <row r="781" spans="1:7" ht="15">
      <c r="A781" s="94" t="s">
        <v>1003</v>
      </c>
      <c r="B781" s="93">
        <v>3</v>
      </c>
      <c r="C781" s="109">
        <v>0.000803487314001791</v>
      </c>
      <c r="D781" s="93" t="s">
        <v>694</v>
      </c>
      <c r="E781" s="93" t="b">
        <v>0</v>
      </c>
      <c r="F781" s="93" t="b">
        <v>0</v>
      </c>
      <c r="G781" s="93" t="b">
        <v>0</v>
      </c>
    </row>
    <row r="782" spans="1:7" ht="15">
      <c r="A782" s="94" t="s">
        <v>1004</v>
      </c>
      <c r="B782" s="93">
        <v>3</v>
      </c>
      <c r="C782" s="109">
        <v>0.000803487314001791</v>
      </c>
      <c r="D782" s="93" t="s">
        <v>694</v>
      </c>
      <c r="E782" s="93" t="b">
        <v>0</v>
      </c>
      <c r="F782" s="93" t="b">
        <v>0</v>
      </c>
      <c r="G782" s="93" t="b">
        <v>0</v>
      </c>
    </row>
    <row r="783" spans="1:7" ht="15">
      <c r="A783" s="94" t="s">
        <v>1005</v>
      </c>
      <c r="B783" s="93">
        <v>3</v>
      </c>
      <c r="C783" s="109">
        <v>0.000803487314001791</v>
      </c>
      <c r="D783" s="93" t="s">
        <v>694</v>
      </c>
      <c r="E783" s="93" t="b">
        <v>0</v>
      </c>
      <c r="F783" s="93" t="b">
        <v>0</v>
      </c>
      <c r="G783" s="93" t="b">
        <v>0</v>
      </c>
    </row>
    <row r="784" spans="1:7" ht="15">
      <c r="A784" s="94" t="s">
        <v>1006</v>
      </c>
      <c r="B784" s="93">
        <v>3</v>
      </c>
      <c r="C784" s="109">
        <v>0.0009042836843828334</v>
      </c>
      <c r="D784" s="93" t="s">
        <v>694</v>
      </c>
      <c r="E784" s="93" t="b">
        <v>1</v>
      </c>
      <c r="F784" s="93" t="b">
        <v>0</v>
      </c>
      <c r="G784" s="93" t="b">
        <v>0</v>
      </c>
    </row>
    <row r="785" spans="1:7" ht="15">
      <c r="A785" s="94" t="s">
        <v>865</v>
      </c>
      <c r="B785" s="93">
        <v>3</v>
      </c>
      <c r="C785" s="109">
        <v>0.000803487314001791</v>
      </c>
      <c r="D785" s="93" t="s">
        <v>694</v>
      </c>
      <c r="E785" s="93" t="b">
        <v>0</v>
      </c>
      <c r="F785" s="93" t="b">
        <v>0</v>
      </c>
      <c r="G785" s="93" t="b">
        <v>0</v>
      </c>
    </row>
    <row r="786" spans="1:7" ht="15">
      <c r="A786" s="94" t="s">
        <v>1007</v>
      </c>
      <c r="B786" s="93">
        <v>3</v>
      </c>
      <c r="C786" s="109">
        <v>0.000803487314001791</v>
      </c>
      <c r="D786" s="93" t="s">
        <v>694</v>
      </c>
      <c r="E786" s="93" t="b">
        <v>0</v>
      </c>
      <c r="F786" s="93" t="b">
        <v>0</v>
      </c>
      <c r="G786" s="93" t="b">
        <v>0</v>
      </c>
    </row>
    <row r="787" spans="1:7" ht="15">
      <c r="A787" s="94" t="s">
        <v>1008</v>
      </c>
      <c r="B787" s="93">
        <v>3</v>
      </c>
      <c r="C787" s="109">
        <v>0.000803487314001791</v>
      </c>
      <c r="D787" s="93" t="s">
        <v>694</v>
      </c>
      <c r="E787" s="93" t="b">
        <v>1</v>
      </c>
      <c r="F787" s="93" t="b">
        <v>0</v>
      </c>
      <c r="G787" s="93" t="b">
        <v>0</v>
      </c>
    </row>
    <row r="788" spans="1:7" ht="15">
      <c r="A788" s="94" t="s">
        <v>1009</v>
      </c>
      <c r="B788" s="93">
        <v>3</v>
      </c>
      <c r="C788" s="109">
        <v>0.0009042836843828334</v>
      </c>
      <c r="D788" s="93" t="s">
        <v>694</v>
      </c>
      <c r="E788" s="93" t="b">
        <v>0</v>
      </c>
      <c r="F788" s="93" t="b">
        <v>0</v>
      </c>
      <c r="G788" s="93" t="b">
        <v>0</v>
      </c>
    </row>
    <row r="789" spans="1:7" ht="15">
      <c r="A789" s="94" t="s">
        <v>1010</v>
      </c>
      <c r="B789" s="93">
        <v>3</v>
      </c>
      <c r="C789" s="109">
        <v>0.0010765962176764688</v>
      </c>
      <c r="D789" s="93" t="s">
        <v>694</v>
      </c>
      <c r="E789" s="93" t="b">
        <v>0</v>
      </c>
      <c r="F789" s="93" t="b">
        <v>0</v>
      </c>
      <c r="G789" s="93" t="b">
        <v>0</v>
      </c>
    </row>
    <row r="790" spans="1:7" ht="15">
      <c r="A790" s="94" t="s">
        <v>1011</v>
      </c>
      <c r="B790" s="93">
        <v>3</v>
      </c>
      <c r="C790" s="109">
        <v>0.0009042836843828334</v>
      </c>
      <c r="D790" s="93" t="s">
        <v>694</v>
      </c>
      <c r="E790" s="93" t="b">
        <v>0</v>
      </c>
      <c r="F790" s="93" t="b">
        <v>0</v>
      </c>
      <c r="G790" s="93" t="b">
        <v>0</v>
      </c>
    </row>
    <row r="791" spans="1:7" ht="15">
      <c r="A791" s="94" t="s">
        <v>872</v>
      </c>
      <c r="B791" s="93">
        <v>3</v>
      </c>
      <c r="C791" s="109">
        <v>0.0009042836843828334</v>
      </c>
      <c r="D791" s="93" t="s">
        <v>694</v>
      </c>
      <c r="E791" s="93" t="b">
        <v>0</v>
      </c>
      <c r="F791" s="93" t="b">
        <v>0</v>
      </c>
      <c r="G791" s="93" t="b">
        <v>0</v>
      </c>
    </row>
    <row r="792" spans="1:7" ht="15">
      <c r="A792" s="94" t="s">
        <v>871</v>
      </c>
      <c r="B792" s="93">
        <v>3</v>
      </c>
      <c r="C792" s="109">
        <v>0.000803487314001791</v>
      </c>
      <c r="D792" s="93" t="s">
        <v>694</v>
      </c>
      <c r="E792" s="93" t="b">
        <v>0</v>
      </c>
      <c r="F792" s="93" t="b">
        <v>0</v>
      </c>
      <c r="G792" s="93" t="b">
        <v>0</v>
      </c>
    </row>
    <row r="793" spans="1:7" ht="15">
      <c r="A793" s="94" t="s">
        <v>1012</v>
      </c>
      <c r="B793" s="93">
        <v>3</v>
      </c>
      <c r="C793" s="109">
        <v>0.000803487314001791</v>
      </c>
      <c r="D793" s="93" t="s">
        <v>694</v>
      </c>
      <c r="E793" s="93" t="b">
        <v>0</v>
      </c>
      <c r="F793" s="93" t="b">
        <v>0</v>
      </c>
      <c r="G793" s="93" t="b">
        <v>0</v>
      </c>
    </row>
    <row r="794" spans="1:7" ht="15">
      <c r="A794" s="94" t="s">
        <v>1013</v>
      </c>
      <c r="B794" s="93">
        <v>3</v>
      </c>
      <c r="C794" s="109">
        <v>0.0009042836843828334</v>
      </c>
      <c r="D794" s="93" t="s">
        <v>694</v>
      </c>
      <c r="E794" s="93" t="b">
        <v>0</v>
      </c>
      <c r="F794" s="93" t="b">
        <v>0</v>
      </c>
      <c r="G794" s="93" t="b">
        <v>0</v>
      </c>
    </row>
    <row r="795" spans="1:7" ht="15">
      <c r="A795" s="94" t="s">
        <v>1014</v>
      </c>
      <c r="B795" s="93">
        <v>3</v>
      </c>
      <c r="C795" s="109">
        <v>0.0009042836843828334</v>
      </c>
      <c r="D795" s="93" t="s">
        <v>694</v>
      </c>
      <c r="E795" s="93" t="b">
        <v>0</v>
      </c>
      <c r="F795" s="93" t="b">
        <v>0</v>
      </c>
      <c r="G795" s="93" t="b">
        <v>0</v>
      </c>
    </row>
    <row r="796" spans="1:7" ht="15">
      <c r="A796" s="94" t="s">
        <v>1015</v>
      </c>
      <c r="B796" s="93">
        <v>3</v>
      </c>
      <c r="C796" s="109">
        <v>0.0009042836843828334</v>
      </c>
      <c r="D796" s="93" t="s">
        <v>694</v>
      </c>
      <c r="E796" s="93" t="b">
        <v>0</v>
      </c>
      <c r="F796" s="93" t="b">
        <v>0</v>
      </c>
      <c r="G796" s="93" t="b">
        <v>0</v>
      </c>
    </row>
    <row r="797" spans="1:7" ht="15">
      <c r="A797" s="94" t="s">
        <v>1016</v>
      </c>
      <c r="B797" s="93">
        <v>3</v>
      </c>
      <c r="C797" s="109">
        <v>0.0009042836843828334</v>
      </c>
      <c r="D797" s="93" t="s">
        <v>694</v>
      </c>
      <c r="E797" s="93" t="b">
        <v>0</v>
      </c>
      <c r="F797" s="93" t="b">
        <v>0</v>
      </c>
      <c r="G797" s="93" t="b">
        <v>0</v>
      </c>
    </row>
    <row r="798" spans="1:7" ht="15">
      <c r="A798" s="94" t="s">
        <v>1017</v>
      </c>
      <c r="B798" s="93">
        <v>3</v>
      </c>
      <c r="C798" s="109">
        <v>0.0009042836843828334</v>
      </c>
      <c r="D798" s="93" t="s">
        <v>694</v>
      </c>
      <c r="E798" s="93" t="b">
        <v>0</v>
      </c>
      <c r="F798" s="93" t="b">
        <v>0</v>
      </c>
      <c r="G798" s="93" t="b">
        <v>0</v>
      </c>
    </row>
    <row r="799" spans="1:7" ht="15">
      <c r="A799" s="94" t="s">
        <v>880</v>
      </c>
      <c r="B799" s="93">
        <v>3</v>
      </c>
      <c r="C799" s="109">
        <v>0.000803487314001791</v>
      </c>
      <c r="D799" s="93" t="s">
        <v>694</v>
      </c>
      <c r="E799" s="93" t="b">
        <v>0</v>
      </c>
      <c r="F799" s="93" t="b">
        <v>0</v>
      </c>
      <c r="G799" s="93" t="b">
        <v>0</v>
      </c>
    </row>
    <row r="800" spans="1:7" ht="15">
      <c r="A800" s="94" t="s">
        <v>1018</v>
      </c>
      <c r="B800" s="93">
        <v>3</v>
      </c>
      <c r="C800" s="109">
        <v>0.000803487314001791</v>
      </c>
      <c r="D800" s="93" t="s">
        <v>694</v>
      </c>
      <c r="E800" s="93" t="b">
        <v>0</v>
      </c>
      <c r="F800" s="93" t="b">
        <v>0</v>
      </c>
      <c r="G800" s="93" t="b">
        <v>0</v>
      </c>
    </row>
    <row r="801" spans="1:7" ht="15">
      <c r="A801" s="94" t="s">
        <v>1019</v>
      </c>
      <c r="B801" s="93">
        <v>3</v>
      </c>
      <c r="C801" s="109">
        <v>0.000803487314001791</v>
      </c>
      <c r="D801" s="93" t="s">
        <v>694</v>
      </c>
      <c r="E801" s="93" t="b">
        <v>0</v>
      </c>
      <c r="F801" s="93" t="b">
        <v>0</v>
      </c>
      <c r="G801" s="93" t="b">
        <v>0</v>
      </c>
    </row>
    <row r="802" spans="1:7" ht="15">
      <c r="A802" s="94" t="s">
        <v>1020</v>
      </c>
      <c r="B802" s="93">
        <v>3</v>
      </c>
      <c r="C802" s="109">
        <v>0.0009042836843828334</v>
      </c>
      <c r="D802" s="93" t="s">
        <v>694</v>
      </c>
      <c r="E802" s="93" t="b">
        <v>0</v>
      </c>
      <c r="F802" s="93" t="b">
        <v>0</v>
      </c>
      <c r="G802" s="93" t="b">
        <v>0</v>
      </c>
    </row>
    <row r="803" spans="1:7" ht="15">
      <c r="A803" s="94" t="s">
        <v>1021</v>
      </c>
      <c r="B803" s="93">
        <v>3</v>
      </c>
      <c r="C803" s="109">
        <v>0.0010765962176764688</v>
      </c>
      <c r="D803" s="93" t="s">
        <v>694</v>
      </c>
      <c r="E803" s="93" t="b">
        <v>0</v>
      </c>
      <c r="F803" s="93" t="b">
        <v>0</v>
      </c>
      <c r="G803" s="93" t="b">
        <v>0</v>
      </c>
    </row>
    <row r="804" spans="1:7" ht="15">
      <c r="A804" s="94" t="s">
        <v>1022</v>
      </c>
      <c r="B804" s="93">
        <v>3</v>
      </c>
      <c r="C804" s="109">
        <v>0.0010765962176764688</v>
      </c>
      <c r="D804" s="93" t="s">
        <v>694</v>
      </c>
      <c r="E804" s="93" t="b">
        <v>0</v>
      </c>
      <c r="F804" s="93" t="b">
        <v>0</v>
      </c>
      <c r="G804" s="93" t="b">
        <v>0</v>
      </c>
    </row>
    <row r="805" spans="1:7" ht="15">
      <c r="A805" s="94" t="s">
        <v>1023</v>
      </c>
      <c r="B805" s="93">
        <v>3</v>
      </c>
      <c r="C805" s="109">
        <v>0.0010765962176764688</v>
      </c>
      <c r="D805" s="93" t="s">
        <v>694</v>
      </c>
      <c r="E805" s="93" t="b">
        <v>0</v>
      </c>
      <c r="F805" s="93" t="b">
        <v>0</v>
      </c>
      <c r="G805" s="93" t="b">
        <v>0</v>
      </c>
    </row>
    <row r="806" spans="1:7" ht="15">
      <c r="A806" s="94" t="s">
        <v>1024</v>
      </c>
      <c r="B806" s="93">
        <v>3</v>
      </c>
      <c r="C806" s="109">
        <v>0.0010765962176764688</v>
      </c>
      <c r="D806" s="93" t="s">
        <v>694</v>
      </c>
      <c r="E806" s="93" t="b">
        <v>1</v>
      </c>
      <c r="F806" s="93" t="b">
        <v>0</v>
      </c>
      <c r="G806" s="93" t="b">
        <v>0</v>
      </c>
    </row>
    <row r="807" spans="1:7" ht="15">
      <c r="A807" s="94" t="s">
        <v>1073</v>
      </c>
      <c r="B807" s="93">
        <v>2</v>
      </c>
      <c r="C807" s="109">
        <v>0.0006028557895885557</v>
      </c>
      <c r="D807" s="93" t="s">
        <v>694</v>
      </c>
      <c r="E807" s="93" t="b">
        <v>0</v>
      </c>
      <c r="F807" s="93" t="b">
        <v>0</v>
      </c>
      <c r="G807" s="93" t="b">
        <v>0</v>
      </c>
    </row>
    <row r="808" spans="1:7" ht="15">
      <c r="A808" s="94" t="s">
        <v>1074</v>
      </c>
      <c r="B808" s="93">
        <v>2</v>
      </c>
      <c r="C808" s="109">
        <v>0.0006028557895885557</v>
      </c>
      <c r="D808" s="93" t="s">
        <v>694</v>
      </c>
      <c r="E808" s="93" t="b">
        <v>0</v>
      </c>
      <c r="F808" s="93" t="b">
        <v>1</v>
      </c>
      <c r="G808" s="93" t="b">
        <v>0</v>
      </c>
    </row>
    <row r="809" spans="1:7" ht="15">
      <c r="A809" s="94" t="s">
        <v>1075</v>
      </c>
      <c r="B809" s="93">
        <v>2</v>
      </c>
      <c r="C809" s="109">
        <v>0.0006028557895885557</v>
      </c>
      <c r="D809" s="93" t="s">
        <v>694</v>
      </c>
      <c r="E809" s="93" t="b">
        <v>0</v>
      </c>
      <c r="F809" s="93" t="b">
        <v>0</v>
      </c>
      <c r="G809" s="93" t="b">
        <v>0</v>
      </c>
    </row>
    <row r="810" spans="1:7" ht="15">
      <c r="A810" s="94" t="s">
        <v>1076</v>
      </c>
      <c r="B810" s="93">
        <v>2</v>
      </c>
      <c r="C810" s="109">
        <v>0.0006028557895885557</v>
      </c>
      <c r="D810" s="93" t="s">
        <v>694</v>
      </c>
      <c r="E810" s="93" t="b">
        <v>1</v>
      </c>
      <c r="F810" s="93" t="b">
        <v>0</v>
      </c>
      <c r="G810" s="93" t="b">
        <v>0</v>
      </c>
    </row>
    <row r="811" spans="1:7" ht="15">
      <c r="A811" s="94" t="s">
        <v>1077</v>
      </c>
      <c r="B811" s="93">
        <v>2</v>
      </c>
      <c r="C811" s="109">
        <v>0.0006028557895885557</v>
      </c>
      <c r="D811" s="93" t="s">
        <v>694</v>
      </c>
      <c r="E811" s="93" t="b">
        <v>0</v>
      </c>
      <c r="F811" s="93" t="b">
        <v>1</v>
      </c>
      <c r="G811" s="93" t="b">
        <v>0</v>
      </c>
    </row>
    <row r="812" spans="1:7" ht="15">
      <c r="A812" s="94" t="s">
        <v>1078</v>
      </c>
      <c r="B812" s="93">
        <v>2</v>
      </c>
      <c r="C812" s="109">
        <v>0.0006028557895885557</v>
      </c>
      <c r="D812" s="93" t="s">
        <v>694</v>
      </c>
      <c r="E812" s="93" t="b">
        <v>1</v>
      </c>
      <c r="F812" s="93" t="b">
        <v>0</v>
      </c>
      <c r="G812" s="93" t="b">
        <v>0</v>
      </c>
    </row>
    <row r="813" spans="1:7" ht="15">
      <c r="A813" s="94" t="s">
        <v>1079</v>
      </c>
      <c r="B813" s="93">
        <v>2</v>
      </c>
      <c r="C813" s="109">
        <v>0.0006028557895885557</v>
      </c>
      <c r="D813" s="93" t="s">
        <v>694</v>
      </c>
      <c r="E813" s="93" t="b">
        <v>0</v>
      </c>
      <c r="F813" s="93" t="b">
        <v>0</v>
      </c>
      <c r="G813" s="93" t="b">
        <v>0</v>
      </c>
    </row>
    <row r="814" spans="1:7" ht="15">
      <c r="A814" s="94" t="s">
        <v>1080</v>
      </c>
      <c r="B814" s="93">
        <v>2</v>
      </c>
      <c r="C814" s="109">
        <v>0.0006028557895885557</v>
      </c>
      <c r="D814" s="93" t="s">
        <v>694</v>
      </c>
      <c r="E814" s="93" t="b">
        <v>0</v>
      </c>
      <c r="F814" s="93" t="b">
        <v>0</v>
      </c>
      <c r="G814" s="93" t="b">
        <v>0</v>
      </c>
    </row>
    <row r="815" spans="1:7" ht="15">
      <c r="A815" s="94" t="s">
        <v>1081</v>
      </c>
      <c r="B815" s="93">
        <v>2</v>
      </c>
      <c r="C815" s="109">
        <v>0.0006028557895885557</v>
      </c>
      <c r="D815" s="93" t="s">
        <v>694</v>
      </c>
      <c r="E815" s="93" t="b">
        <v>0</v>
      </c>
      <c r="F815" s="93" t="b">
        <v>0</v>
      </c>
      <c r="G815" s="93" t="b">
        <v>0</v>
      </c>
    </row>
    <row r="816" spans="1:7" ht="15">
      <c r="A816" s="94" t="s">
        <v>1082</v>
      </c>
      <c r="B816" s="93">
        <v>2</v>
      </c>
      <c r="C816" s="109">
        <v>0.0006028557895885557</v>
      </c>
      <c r="D816" s="93" t="s">
        <v>694</v>
      </c>
      <c r="E816" s="93" t="b">
        <v>1</v>
      </c>
      <c r="F816" s="93" t="b">
        <v>0</v>
      </c>
      <c r="G816" s="93" t="b">
        <v>0</v>
      </c>
    </row>
    <row r="817" spans="1:7" ht="15">
      <c r="A817" s="94" t="s">
        <v>1083</v>
      </c>
      <c r="B817" s="93">
        <v>2</v>
      </c>
      <c r="C817" s="109">
        <v>0.0006028557895885557</v>
      </c>
      <c r="D817" s="93" t="s">
        <v>694</v>
      </c>
      <c r="E817" s="93" t="b">
        <v>0</v>
      </c>
      <c r="F817" s="93" t="b">
        <v>0</v>
      </c>
      <c r="G817" s="93" t="b">
        <v>0</v>
      </c>
    </row>
    <row r="818" spans="1:7" ht="15">
      <c r="A818" s="94" t="s">
        <v>1084</v>
      </c>
      <c r="B818" s="93">
        <v>2</v>
      </c>
      <c r="C818" s="109">
        <v>0.0006028557895885557</v>
      </c>
      <c r="D818" s="93" t="s">
        <v>694</v>
      </c>
      <c r="E818" s="93" t="b">
        <v>0</v>
      </c>
      <c r="F818" s="93" t="b">
        <v>0</v>
      </c>
      <c r="G818" s="93" t="b">
        <v>0</v>
      </c>
    </row>
    <row r="819" spans="1:7" ht="15">
      <c r="A819" s="94" t="s">
        <v>1085</v>
      </c>
      <c r="B819" s="93">
        <v>2</v>
      </c>
      <c r="C819" s="109">
        <v>0.0006028557895885557</v>
      </c>
      <c r="D819" s="93" t="s">
        <v>694</v>
      </c>
      <c r="E819" s="93" t="b">
        <v>0</v>
      </c>
      <c r="F819" s="93" t="b">
        <v>0</v>
      </c>
      <c r="G819" s="93" t="b">
        <v>0</v>
      </c>
    </row>
    <row r="820" spans="1:7" ht="15">
      <c r="A820" s="94" t="s">
        <v>1086</v>
      </c>
      <c r="B820" s="93">
        <v>2</v>
      </c>
      <c r="C820" s="109">
        <v>0.0006028557895885557</v>
      </c>
      <c r="D820" s="93" t="s">
        <v>694</v>
      </c>
      <c r="E820" s="93" t="b">
        <v>0</v>
      </c>
      <c r="F820" s="93" t="b">
        <v>0</v>
      </c>
      <c r="G820" s="93" t="b">
        <v>0</v>
      </c>
    </row>
    <row r="821" spans="1:7" ht="15">
      <c r="A821" s="94" t="s">
        <v>1087</v>
      </c>
      <c r="B821" s="93">
        <v>2</v>
      </c>
      <c r="C821" s="109">
        <v>0.0006028557895885557</v>
      </c>
      <c r="D821" s="93" t="s">
        <v>694</v>
      </c>
      <c r="E821" s="93" t="b">
        <v>0</v>
      </c>
      <c r="F821" s="93" t="b">
        <v>0</v>
      </c>
      <c r="G821" s="93" t="b">
        <v>0</v>
      </c>
    </row>
    <row r="822" spans="1:7" ht="15">
      <c r="A822" s="94" t="s">
        <v>1088</v>
      </c>
      <c r="B822" s="93">
        <v>2</v>
      </c>
      <c r="C822" s="109">
        <v>0.0006028557895885557</v>
      </c>
      <c r="D822" s="93" t="s">
        <v>694</v>
      </c>
      <c r="E822" s="93" t="b">
        <v>0</v>
      </c>
      <c r="F822" s="93" t="b">
        <v>0</v>
      </c>
      <c r="G822" s="93" t="b">
        <v>0</v>
      </c>
    </row>
    <row r="823" spans="1:7" ht="15">
      <c r="A823" s="94" t="s">
        <v>1089</v>
      </c>
      <c r="B823" s="93">
        <v>2</v>
      </c>
      <c r="C823" s="109">
        <v>0.0006028557895885557</v>
      </c>
      <c r="D823" s="93" t="s">
        <v>694</v>
      </c>
      <c r="E823" s="93" t="b">
        <v>0</v>
      </c>
      <c r="F823" s="93" t="b">
        <v>0</v>
      </c>
      <c r="G823" s="93" t="b">
        <v>0</v>
      </c>
    </row>
    <row r="824" spans="1:7" ht="15">
      <c r="A824" s="94" t="s">
        <v>1090</v>
      </c>
      <c r="B824" s="93">
        <v>2</v>
      </c>
      <c r="C824" s="109">
        <v>0.0006028557895885557</v>
      </c>
      <c r="D824" s="93" t="s">
        <v>694</v>
      </c>
      <c r="E824" s="93" t="b">
        <v>0</v>
      </c>
      <c r="F824" s="93" t="b">
        <v>0</v>
      </c>
      <c r="G824" s="93" t="b">
        <v>0</v>
      </c>
    </row>
    <row r="825" spans="1:7" ht="15">
      <c r="A825" s="94" t="s">
        <v>1091</v>
      </c>
      <c r="B825" s="93">
        <v>2</v>
      </c>
      <c r="C825" s="109">
        <v>0.0006028557895885557</v>
      </c>
      <c r="D825" s="93" t="s">
        <v>694</v>
      </c>
      <c r="E825" s="93" t="b">
        <v>0</v>
      </c>
      <c r="F825" s="93" t="b">
        <v>0</v>
      </c>
      <c r="G825" s="93" t="b">
        <v>0</v>
      </c>
    </row>
    <row r="826" spans="1:7" ht="15">
      <c r="A826" s="94" t="s">
        <v>1092</v>
      </c>
      <c r="B826" s="93">
        <v>2</v>
      </c>
      <c r="C826" s="109">
        <v>0.0006028557895885557</v>
      </c>
      <c r="D826" s="93" t="s">
        <v>694</v>
      </c>
      <c r="E826" s="93" t="b">
        <v>0</v>
      </c>
      <c r="F826" s="93" t="b">
        <v>0</v>
      </c>
      <c r="G826" s="93" t="b">
        <v>0</v>
      </c>
    </row>
    <row r="827" spans="1:7" ht="15">
      <c r="A827" s="94" t="s">
        <v>1093</v>
      </c>
      <c r="B827" s="93">
        <v>2</v>
      </c>
      <c r="C827" s="109">
        <v>0.0006028557895885557</v>
      </c>
      <c r="D827" s="93" t="s">
        <v>694</v>
      </c>
      <c r="E827" s="93" t="b">
        <v>0</v>
      </c>
      <c r="F827" s="93" t="b">
        <v>0</v>
      </c>
      <c r="G827" s="93" t="b">
        <v>0</v>
      </c>
    </row>
    <row r="828" spans="1:7" ht="15">
      <c r="A828" s="94" t="s">
        <v>951</v>
      </c>
      <c r="B828" s="93">
        <v>2</v>
      </c>
      <c r="C828" s="109">
        <v>0.0006028557895885557</v>
      </c>
      <c r="D828" s="93" t="s">
        <v>694</v>
      </c>
      <c r="E828" s="93" t="b">
        <v>0</v>
      </c>
      <c r="F828" s="93" t="b">
        <v>0</v>
      </c>
      <c r="G828" s="93" t="b">
        <v>0</v>
      </c>
    </row>
    <row r="829" spans="1:7" ht="15">
      <c r="A829" s="94" t="s">
        <v>1094</v>
      </c>
      <c r="B829" s="93">
        <v>2</v>
      </c>
      <c r="C829" s="109">
        <v>0.0006028557895885557</v>
      </c>
      <c r="D829" s="93" t="s">
        <v>694</v>
      </c>
      <c r="E829" s="93" t="b">
        <v>0</v>
      </c>
      <c r="F829" s="93" t="b">
        <v>0</v>
      </c>
      <c r="G829" s="93" t="b">
        <v>0</v>
      </c>
    </row>
    <row r="830" spans="1:7" ht="15">
      <c r="A830" s="94" t="s">
        <v>1095</v>
      </c>
      <c r="B830" s="93">
        <v>2</v>
      </c>
      <c r="C830" s="109">
        <v>0.0006028557895885557</v>
      </c>
      <c r="D830" s="93" t="s">
        <v>694</v>
      </c>
      <c r="E830" s="93" t="b">
        <v>0</v>
      </c>
      <c r="F830" s="93" t="b">
        <v>0</v>
      </c>
      <c r="G830" s="93" t="b">
        <v>0</v>
      </c>
    </row>
    <row r="831" spans="1:7" ht="15">
      <c r="A831" s="94" t="s">
        <v>1096</v>
      </c>
      <c r="B831" s="93">
        <v>2</v>
      </c>
      <c r="C831" s="109">
        <v>0.0006028557895885557</v>
      </c>
      <c r="D831" s="93" t="s">
        <v>694</v>
      </c>
      <c r="E831" s="93" t="b">
        <v>0</v>
      </c>
      <c r="F831" s="93" t="b">
        <v>0</v>
      </c>
      <c r="G831" s="93" t="b">
        <v>0</v>
      </c>
    </row>
    <row r="832" spans="1:7" ht="15">
      <c r="A832" s="94" t="s">
        <v>1097</v>
      </c>
      <c r="B832" s="93">
        <v>2</v>
      </c>
      <c r="C832" s="109">
        <v>0.0006028557895885557</v>
      </c>
      <c r="D832" s="93" t="s">
        <v>694</v>
      </c>
      <c r="E832" s="93" t="b">
        <v>0</v>
      </c>
      <c r="F832" s="93" t="b">
        <v>0</v>
      </c>
      <c r="G832" s="93" t="b">
        <v>0</v>
      </c>
    </row>
    <row r="833" spans="1:7" ht="15">
      <c r="A833" s="94" t="s">
        <v>1098</v>
      </c>
      <c r="B833" s="93">
        <v>2</v>
      </c>
      <c r="C833" s="109">
        <v>0.0006028557895885557</v>
      </c>
      <c r="D833" s="93" t="s">
        <v>694</v>
      </c>
      <c r="E833" s="93" t="b">
        <v>0</v>
      </c>
      <c r="F833" s="93" t="b">
        <v>0</v>
      </c>
      <c r="G833" s="93" t="b">
        <v>0</v>
      </c>
    </row>
    <row r="834" spans="1:7" ht="15">
      <c r="A834" s="94" t="s">
        <v>1099</v>
      </c>
      <c r="B834" s="93">
        <v>2</v>
      </c>
      <c r="C834" s="109">
        <v>0.0006028557895885557</v>
      </c>
      <c r="D834" s="93" t="s">
        <v>694</v>
      </c>
      <c r="E834" s="93" t="b">
        <v>0</v>
      </c>
      <c r="F834" s="93" t="b">
        <v>0</v>
      </c>
      <c r="G834" s="93" t="b">
        <v>0</v>
      </c>
    </row>
    <row r="835" spans="1:7" ht="15">
      <c r="A835" s="94" t="s">
        <v>1100</v>
      </c>
      <c r="B835" s="93">
        <v>2</v>
      </c>
      <c r="C835" s="109">
        <v>0.0006028557895885557</v>
      </c>
      <c r="D835" s="93" t="s">
        <v>694</v>
      </c>
      <c r="E835" s="93" t="b">
        <v>0</v>
      </c>
      <c r="F835" s="93" t="b">
        <v>0</v>
      </c>
      <c r="G835" s="93" t="b">
        <v>0</v>
      </c>
    </row>
    <row r="836" spans="1:7" ht="15">
      <c r="A836" s="94" t="s">
        <v>1101</v>
      </c>
      <c r="B836" s="93">
        <v>2</v>
      </c>
      <c r="C836" s="109">
        <v>0.0006028557895885557</v>
      </c>
      <c r="D836" s="93" t="s">
        <v>694</v>
      </c>
      <c r="E836" s="93" t="b">
        <v>0</v>
      </c>
      <c r="F836" s="93" t="b">
        <v>0</v>
      </c>
      <c r="G836" s="93" t="b">
        <v>0</v>
      </c>
    </row>
    <row r="837" spans="1:7" ht="15">
      <c r="A837" s="94" t="s">
        <v>1102</v>
      </c>
      <c r="B837" s="93">
        <v>2</v>
      </c>
      <c r="C837" s="109">
        <v>0.0006028557895885557</v>
      </c>
      <c r="D837" s="93" t="s">
        <v>694</v>
      </c>
      <c r="E837" s="93" t="b">
        <v>0</v>
      </c>
      <c r="F837" s="93" t="b">
        <v>0</v>
      </c>
      <c r="G837" s="93" t="b">
        <v>0</v>
      </c>
    </row>
    <row r="838" spans="1:7" ht="15">
      <c r="A838" s="94" t="s">
        <v>1103</v>
      </c>
      <c r="B838" s="93">
        <v>2</v>
      </c>
      <c r="C838" s="109">
        <v>0.0006028557895885557</v>
      </c>
      <c r="D838" s="93" t="s">
        <v>694</v>
      </c>
      <c r="E838" s="93" t="b">
        <v>0</v>
      </c>
      <c r="F838" s="93" t="b">
        <v>0</v>
      </c>
      <c r="G838" s="93" t="b">
        <v>0</v>
      </c>
    </row>
    <row r="839" spans="1:7" ht="15">
      <c r="A839" s="94" t="s">
        <v>1104</v>
      </c>
      <c r="B839" s="93">
        <v>2</v>
      </c>
      <c r="C839" s="109">
        <v>0.0006028557895885557</v>
      </c>
      <c r="D839" s="93" t="s">
        <v>694</v>
      </c>
      <c r="E839" s="93" t="b">
        <v>1</v>
      </c>
      <c r="F839" s="93" t="b">
        <v>0</v>
      </c>
      <c r="G839" s="93" t="b">
        <v>0</v>
      </c>
    </row>
    <row r="840" spans="1:7" ht="15">
      <c r="A840" s="94" t="s">
        <v>1105</v>
      </c>
      <c r="B840" s="93">
        <v>2</v>
      </c>
      <c r="C840" s="109">
        <v>0.0006028557895885557</v>
      </c>
      <c r="D840" s="93" t="s">
        <v>694</v>
      </c>
      <c r="E840" s="93" t="b">
        <v>0</v>
      </c>
      <c r="F840" s="93" t="b">
        <v>0</v>
      </c>
      <c r="G840" s="93" t="b">
        <v>0</v>
      </c>
    </row>
    <row r="841" spans="1:7" ht="15">
      <c r="A841" s="94" t="s">
        <v>1106</v>
      </c>
      <c r="B841" s="93">
        <v>2</v>
      </c>
      <c r="C841" s="109">
        <v>0.0006028557895885557</v>
      </c>
      <c r="D841" s="93" t="s">
        <v>694</v>
      </c>
      <c r="E841" s="93" t="b">
        <v>0</v>
      </c>
      <c r="F841" s="93" t="b">
        <v>0</v>
      </c>
      <c r="G841" s="93" t="b">
        <v>0</v>
      </c>
    </row>
    <row r="842" spans="1:7" ht="15">
      <c r="A842" s="94" t="s">
        <v>1107</v>
      </c>
      <c r="B842" s="93">
        <v>2</v>
      </c>
      <c r="C842" s="109">
        <v>0.0006028557895885557</v>
      </c>
      <c r="D842" s="93" t="s">
        <v>694</v>
      </c>
      <c r="E842" s="93" t="b">
        <v>0</v>
      </c>
      <c r="F842" s="93" t="b">
        <v>0</v>
      </c>
      <c r="G842" s="93" t="b">
        <v>0</v>
      </c>
    </row>
    <row r="843" spans="1:7" ht="15">
      <c r="A843" s="94" t="s">
        <v>1108</v>
      </c>
      <c r="B843" s="93">
        <v>2</v>
      </c>
      <c r="C843" s="109">
        <v>0.0006028557895885557</v>
      </c>
      <c r="D843" s="93" t="s">
        <v>694</v>
      </c>
      <c r="E843" s="93" t="b">
        <v>1</v>
      </c>
      <c r="F843" s="93" t="b">
        <v>0</v>
      </c>
      <c r="G843" s="93" t="b">
        <v>0</v>
      </c>
    </row>
    <row r="844" spans="1:7" ht="15">
      <c r="A844" s="94" t="s">
        <v>1109</v>
      </c>
      <c r="B844" s="93">
        <v>2</v>
      </c>
      <c r="C844" s="109">
        <v>0.0006028557895885557</v>
      </c>
      <c r="D844" s="93" t="s">
        <v>694</v>
      </c>
      <c r="E844" s="93" t="b">
        <v>0</v>
      </c>
      <c r="F844" s="93" t="b">
        <v>0</v>
      </c>
      <c r="G844" s="93" t="b">
        <v>0</v>
      </c>
    </row>
    <row r="845" spans="1:7" ht="15">
      <c r="A845" s="94" t="s">
        <v>1110</v>
      </c>
      <c r="B845" s="93">
        <v>2</v>
      </c>
      <c r="C845" s="109">
        <v>0.0006028557895885557</v>
      </c>
      <c r="D845" s="93" t="s">
        <v>694</v>
      </c>
      <c r="E845" s="93" t="b">
        <v>0</v>
      </c>
      <c r="F845" s="93" t="b">
        <v>1</v>
      </c>
      <c r="G845" s="93" t="b">
        <v>0</v>
      </c>
    </row>
    <row r="846" spans="1:7" ht="15">
      <c r="A846" s="94" t="s">
        <v>1111</v>
      </c>
      <c r="B846" s="93">
        <v>2</v>
      </c>
      <c r="C846" s="109">
        <v>0.0006028557895885557</v>
      </c>
      <c r="D846" s="93" t="s">
        <v>694</v>
      </c>
      <c r="E846" s="93" t="b">
        <v>0</v>
      </c>
      <c r="F846" s="93" t="b">
        <v>0</v>
      </c>
      <c r="G846" s="93" t="b">
        <v>0</v>
      </c>
    </row>
    <row r="847" spans="1:7" ht="15">
      <c r="A847" s="94" t="s">
        <v>1112</v>
      </c>
      <c r="B847" s="93">
        <v>2</v>
      </c>
      <c r="C847" s="109">
        <v>0.0006028557895885557</v>
      </c>
      <c r="D847" s="93" t="s">
        <v>694</v>
      </c>
      <c r="E847" s="93" t="b">
        <v>0</v>
      </c>
      <c r="F847" s="93" t="b">
        <v>0</v>
      </c>
      <c r="G847" s="93" t="b">
        <v>0</v>
      </c>
    </row>
    <row r="848" spans="1:7" ht="15">
      <c r="A848" s="94" t="s">
        <v>1113</v>
      </c>
      <c r="B848" s="93">
        <v>2</v>
      </c>
      <c r="C848" s="109">
        <v>0.0007177308117843126</v>
      </c>
      <c r="D848" s="93" t="s">
        <v>694</v>
      </c>
      <c r="E848" s="93" t="b">
        <v>0</v>
      </c>
      <c r="F848" s="93" t="b">
        <v>0</v>
      </c>
      <c r="G848" s="93" t="b">
        <v>0</v>
      </c>
    </row>
    <row r="849" spans="1:7" ht="15">
      <c r="A849" s="94" t="s">
        <v>1114</v>
      </c>
      <c r="B849" s="93">
        <v>2</v>
      </c>
      <c r="C849" s="109">
        <v>0.0006028557895885557</v>
      </c>
      <c r="D849" s="93" t="s">
        <v>694</v>
      </c>
      <c r="E849" s="93" t="b">
        <v>0</v>
      </c>
      <c r="F849" s="93" t="b">
        <v>0</v>
      </c>
      <c r="G849" s="93" t="b">
        <v>0</v>
      </c>
    </row>
    <row r="850" spans="1:7" ht="15">
      <c r="A850" s="94" t="s">
        <v>1115</v>
      </c>
      <c r="B850" s="93">
        <v>2</v>
      </c>
      <c r="C850" s="109">
        <v>0.0006028557895885557</v>
      </c>
      <c r="D850" s="93" t="s">
        <v>694</v>
      </c>
      <c r="E850" s="93" t="b">
        <v>0</v>
      </c>
      <c r="F850" s="93" t="b">
        <v>0</v>
      </c>
      <c r="G850" s="93" t="b">
        <v>0</v>
      </c>
    </row>
    <row r="851" spans="1:7" ht="15">
      <c r="A851" s="94" t="s">
        <v>1116</v>
      </c>
      <c r="B851" s="93">
        <v>2</v>
      </c>
      <c r="C851" s="109">
        <v>0.0006028557895885557</v>
      </c>
      <c r="D851" s="93" t="s">
        <v>694</v>
      </c>
      <c r="E851" s="93" t="b">
        <v>0</v>
      </c>
      <c r="F851" s="93" t="b">
        <v>0</v>
      </c>
      <c r="G851" s="93" t="b">
        <v>0</v>
      </c>
    </row>
    <row r="852" spans="1:7" ht="15">
      <c r="A852" s="94" t="s">
        <v>1117</v>
      </c>
      <c r="B852" s="93">
        <v>2</v>
      </c>
      <c r="C852" s="109">
        <v>0.0006028557895885557</v>
      </c>
      <c r="D852" s="93" t="s">
        <v>694</v>
      </c>
      <c r="E852" s="93" t="b">
        <v>1</v>
      </c>
      <c r="F852" s="93" t="b">
        <v>0</v>
      </c>
      <c r="G852" s="93" t="b">
        <v>0</v>
      </c>
    </row>
    <row r="853" spans="1:7" ht="15">
      <c r="A853" s="94" t="s">
        <v>1118</v>
      </c>
      <c r="B853" s="93">
        <v>2</v>
      </c>
      <c r="C853" s="109">
        <v>0.0006028557895885557</v>
      </c>
      <c r="D853" s="93" t="s">
        <v>694</v>
      </c>
      <c r="E853" s="93" t="b">
        <v>0</v>
      </c>
      <c r="F853" s="93" t="b">
        <v>0</v>
      </c>
      <c r="G853" s="93" t="b">
        <v>0</v>
      </c>
    </row>
    <row r="854" spans="1:7" ht="15">
      <c r="A854" s="94" t="s">
        <v>1119</v>
      </c>
      <c r="B854" s="93">
        <v>2</v>
      </c>
      <c r="C854" s="109">
        <v>0.0006028557895885557</v>
      </c>
      <c r="D854" s="93" t="s">
        <v>694</v>
      </c>
      <c r="E854" s="93" t="b">
        <v>0</v>
      </c>
      <c r="F854" s="93" t="b">
        <v>0</v>
      </c>
      <c r="G854" s="93" t="b">
        <v>0</v>
      </c>
    </row>
    <row r="855" spans="1:7" ht="15">
      <c r="A855" s="94" t="s">
        <v>1120</v>
      </c>
      <c r="B855" s="93">
        <v>2</v>
      </c>
      <c r="C855" s="109">
        <v>0.0006028557895885557</v>
      </c>
      <c r="D855" s="93" t="s">
        <v>694</v>
      </c>
      <c r="E855" s="93" t="b">
        <v>0</v>
      </c>
      <c r="F855" s="93" t="b">
        <v>0</v>
      </c>
      <c r="G855" s="93" t="b">
        <v>0</v>
      </c>
    </row>
    <row r="856" spans="1:7" ht="15">
      <c r="A856" s="94" t="s">
        <v>1121</v>
      </c>
      <c r="B856" s="93">
        <v>2</v>
      </c>
      <c r="C856" s="109">
        <v>0.0006028557895885557</v>
      </c>
      <c r="D856" s="93" t="s">
        <v>694</v>
      </c>
      <c r="E856" s="93" t="b">
        <v>0</v>
      </c>
      <c r="F856" s="93" t="b">
        <v>0</v>
      </c>
      <c r="G856" s="93" t="b">
        <v>0</v>
      </c>
    </row>
    <row r="857" spans="1:7" ht="15">
      <c r="A857" s="94" t="s">
        <v>1122</v>
      </c>
      <c r="B857" s="93">
        <v>2</v>
      </c>
      <c r="C857" s="109">
        <v>0.0006028557895885557</v>
      </c>
      <c r="D857" s="93" t="s">
        <v>694</v>
      </c>
      <c r="E857" s="93" t="b">
        <v>0</v>
      </c>
      <c r="F857" s="93" t="b">
        <v>0</v>
      </c>
      <c r="G857" s="93" t="b">
        <v>0</v>
      </c>
    </row>
    <row r="858" spans="1:7" ht="15">
      <c r="A858" s="94" t="s">
        <v>1123</v>
      </c>
      <c r="B858" s="93">
        <v>2</v>
      </c>
      <c r="C858" s="109">
        <v>0.0006028557895885557</v>
      </c>
      <c r="D858" s="93" t="s">
        <v>694</v>
      </c>
      <c r="E858" s="93" t="b">
        <v>0</v>
      </c>
      <c r="F858" s="93" t="b">
        <v>0</v>
      </c>
      <c r="G858" s="93" t="b">
        <v>0</v>
      </c>
    </row>
    <row r="859" spans="1:7" ht="15">
      <c r="A859" s="94" t="s">
        <v>1124</v>
      </c>
      <c r="B859" s="93">
        <v>2</v>
      </c>
      <c r="C859" s="109">
        <v>0.0006028557895885557</v>
      </c>
      <c r="D859" s="93" t="s">
        <v>694</v>
      </c>
      <c r="E859" s="93" t="b">
        <v>0</v>
      </c>
      <c r="F859" s="93" t="b">
        <v>0</v>
      </c>
      <c r="G859" s="93" t="b">
        <v>0</v>
      </c>
    </row>
    <row r="860" spans="1:7" ht="15">
      <c r="A860" s="94" t="s">
        <v>1125</v>
      </c>
      <c r="B860" s="93">
        <v>2</v>
      </c>
      <c r="C860" s="109">
        <v>0.0006028557895885557</v>
      </c>
      <c r="D860" s="93" t="s">
        <v>694</v>
      </c>
      <c r="E860" s="93" t="b">
        <v>0</v>
      </c>
      <c r="F860" s="93" t="b">
        <v>0</v>
      </c>
      <c r="G860" s="93" t="b">
        <v>0</v>
      </c>
    </row>
    <row r="861" spans="1:7" ht="15">
      <c r="A861" s="94" t="s">
        <v>1126</v>
      </c>
      <c r="B861" s="93">
        <v>2</v>
      </c>
      <c r="C861" s="109">
        <v>0.0007177308117843126</v>
      </c>
      <c r="D861" s="93" t="s">
        <v>694</v>
      </c>
      <c r="E861" s="93" t="b">
        <v>1</v>
      </c>
      <c r="F861" s="93" t="b">
        <v>0</v>
      </c>
      <c r="G861" s="93" t="b">
        <v>0</v>
      </c>
    </row>
    <row r="862" spans="1:7" ht="15">
      <c r="A862" s="94" t="s">
        <v>1127</v>
      </c>
      <c r="B862" s="93">
        <v>2</v>
      </c>
      <c r="C862" s="109">
        <v>0.0006028557895885557</v>
      </c>
      <c r="D862" s="93" t="s">
        <v>694</v>
      </c>
      <c r="E862" s="93" t="b">
        <v>0</v>
      </c>
      <c r="F862" s="93" t="b">
        <v>0</v>
      </c>
      <c r="G862" s="93" t="b">
        <v>0</v>
      </c>
    </row>
    <row r="863" spans="1:7" ht="15">
      <c r="A863" s="94" t="s">
        <v>1128</v>
      </c>
      <c r="B863" s="93">
        <v>2</v>
      </c>
      <c r="C863" s="109">
        <v>0.0007177308117843126</v>
      </c>
      <c r="D863" s="93" t="s">
        <v>694</v>
      </c>
      <c r="E863" s="93" t="b">
        <v>0</v>
      </c>
      <c r="F863" s="93" t="b">
        <v>0</v>
      </c>
      <c r="G863" s="93" t="b">
        <v>0</v>
      </c>
    </row>
    <row r="864" spans="1:7" ht="15">
      <c r="A864" s="94" t="s">
        <v>1129</v>
      </c>
      <c r="B864" s="93">
        <v>2</v>
      </c>
      <c r="C864" s="109">
        <v>0.0006028557895885557</v>
      </c>
      <c r="D864" s="93" t="s">
        <v>694</v>
      </c>
      <c r="E864" s="93" t="b">
        <v>0</v>
      </c>
      <c r="F864" s="93" t="b">
        <v>0</v>
      </c>
      <c r="G864" s="93" t="b">
        <v>0</v>
      </c>
    </row>
    <row r="865" spans="1:7" ht="15">
      <c r="A865" s="94" t="s">
        <v>1130</v>
      </c>
      <c r="B865" s="93">
        <v>2</v>
      </c>
      <c r="C865" s="109">
        <v>0.0006028557895885557</v>
      </c>
      <c r="D865" s="93" t="s">
        <v>694</v>
      </c>
      <c r="E865" s="93" t="b">
        <v>1</v>
      </c>
      <c r="F865" s="93" t="b">
        <v>0</v>
      </c>
      <c r="G865" s="93" t="b">
        <v>0</v>
      </c>
    </row>
    <row r="866" spans="1:7" ht="15">
      <c r="A866" s="94" t="s">
        <v>1131</v>
      </c>
      <c r="B866" s="93">
        <v>2</v>
      </c>
      <c r="C866" s="109">
        <v>0.0006028557895885557</v>
      </c>
      <c r="D866" s="93" t="s">
        <v>694</v>
      </c>
      <c r="E866" s="93" t="b">
        <v>0</v>
      </c>
      <c r="F866" s="93" t="b">
        <v>0</v>
      </c>
      <c r="G866" s="93" t="b">
        <v>0</v>
      </c>
    </row>
    <row r="867" spans="1:7" ht="15">
      <c r="A867" s="94" t="s">
        <v>1132</v>
      </c>
      <c r="B867" s="93">
        <v>2</v>
      </c>
      <c r="C867" s="109">
        <v>0.0006028557895885557</v>
      </c>
      <c r="D867" s="93" t="s">
        <v>694</v>
      </c>
      <c r="E867" s="93" t="b">
        <v>0</v>
      </c>
      <c r="F867" s="93" t="b">
        <v>0</v>
      </c>
      <c r="G867" s="93" t="b">
        <v>0</v>
      </c>
    </row>
    <row r="868" spans="1:7" ht="15">
      <c r="A868" s="94" t="s">
        <v>1133</v>
      </c>
      <c r="B868" s="93">
        <v>2</v>
      </c>
      <c r="C868" s="109">
        <v>0.0007177308117843126</v>
      </c>
      <c r="D868" s="93" t="s">
        <v>694</v>
      </c>
      <c r="E868" s="93" t="b">
        <v>0</v>
      </c>
      <c r="F868" s="93" t="b">
        <v>0</v>
      </c>
      <c r="G868" s="93" t="b">
        <v>0</v>
      </c>
    </row>
    <row r="869" spans="1:7" ht="15">
      <c r="A869" s="94" t="s">
        <v>1134</v>
      </c>
      <c r="B869" s="93">
        <v>2</v>
      </c>
      <c r="C869" s="109">
        <v>0.0006028557895885557</v>
      </c>
      <c r="D869" s="93" t="s">
        <v>694</v>
      </c>
      <c r="E869" s="93" t="b">
        <v>0</v>
      </c>
      <c r="F869" s="93" t="b">
        <v>0</v>
      </c>
      <c r="G869" s="93" t="b">
        <v>0</v>
      </c>
    </row>
    <row r="870" spans="1:7" ht="15">
      <c r="A870" s="94" t="s">
        <v>1135</v>
      </c>
      <c r="B870" s="93">
        <v>2</v>
      </c>
      <c r="C870" s="109">
        <v>0.0006028557895885557</v>
      </c>
      <c r="D870" s="93" t="s">
        <v>694</v>
      </c>
      <c r="E870" s="93" t="b">
        <v>0</v>
      </c>
      <c r="F870" s="93" t="b">
        <v>0</v>
      </c>
      <c r="G870" s="93" t="b">
        <v>0</v>
      </c>
    </row>
    <row r="871" spans="1:7" ht="15">
      <c r="A871" s="94" t="s">
        <v>1136</v>
      </c>
      <c r="B871" s="93">
        <v>2</v>
      </c>
      <c r="C871" s="109">
        <v>0.0006028557895885557</v>
      </c>
      <c r="D871" s="93" t="s">
        <v>694</v>
      </c>
      <c r="E871" s="93" t="b">
        <v>0</v>
      </c>
      <c r="F871" s="93" t="b">
        <v>0</v>
      </c>
      <c r="G871" s="93" t="b">
        <v>0</v>
      </c>
    </row>
    <row r="872" spans="1:7" ht="15">
      <c r="A872" s="94" t="s">
        <v>1137</v>
      </c>
      <c r="B872" s="93">
        <v>2</v>
      </c>
      <c r="C872" s="109">
        <v>0.0006028557895885557</v>
      </c>
      <c r="D872" s="93" t="s">
        <v>694</v>
      </c>
      <c r="E872" s="93" t="b">
        <v>0</v>
      </c>
      <c r="F872" s="93" t="b">
        <v>0</v>
      </c>
      <c r="G872" s="93" t="b">
        <v>0</v>
      </c>
    </row>
    <row r="873" spans="1:7" ht="15">
      <c r="A873" s="94" t="s">
        <v>1138</v>
      </c>
      <c r="B873" s="93">
        <v>2</v>
      </c>
      <c r="C873" s="109">
        <v>0.0006028557895885557</v>
      </c>
      <c r="D873" s="93" t="s">
        <v>694</v>
      </c>
      <c r="E873" s="93" t="b">
        <v>0</v>
      </c>
      <c r="F873" s="93" t="b">
        <v>0</v>
      </c>
      <c r="G873" s="93" t="b">
        <v>0</v>
      </c>
    </row>
    <row r="874" spans="1:7" ht="15">
      <c r="A874" s="94" t="s">
        <v>1139</v>
      </c>
      <c r="B874" s="93">
        <v>2</v>
      </c>
      <c r="C874" s="109">
        <v>0.0006028557895885557</v>
      </c>
      <c r="D874" s="93" t="s">
        <v>694</v>
      </c>
      <c r="E874" s="93" t="b">
        <v>0</v>
      </c>
      <c r="F874" s="93" t="b">
        <v>0</v>
      </c>
      <c r="G874" s="93" t="b">
        <v>0</v>
      </c>
    </row>
    <row r="875" spans="1:7" ht="15">
      <c r="A875" s="94" t="s">
        <v>1140</v>
      </c>
      <c r="B875" s="93">
        <v>2</v>
      </c>
      <c r="C875" s="109">
        <v>0.0006028557895885557</v>
      </c>
      <c r="D875" s="93" t="s">
        <v>694</v>
      </c>
      <c r="E875" s="93" t="b">
        <v>0</v>
      </c>
      <c r="F875" s="93" t="b">
        <v>0</v>
      </c>
      <c r="G875" s="93" t="b">
        <v>0</v>
      </c>
    </row>
    <row r="876" spans="1:7" ht="15">
      <c r="A876" s="94" t="s">
        <v>1141</v>
      </c>
      <c r="B876" s="93">
        <v>2</v>
      </c>
      <c r="C876" s="109">
        <v>0.0006028557895885557</v>
      </c>
      <c r="D876" s="93" t="s">
        <v>694</v>
      </c>
      <c r="E876" s="93" t="b">
        <v>0</v>
      </c>
      <c r="F876" s="93" t="b">
        <v>0</v>
      </c>
      <c r="G876" s="93" t="b">
        <v>0</v>
      </c>
    </row>
    <row r="877" spans="1:7" ht="15">
      <c r="A877" s="94" t="s">
        <v>931</v>
      </c>
      <c r="B877" s="93">
        <v>2</v>
      </c>
      <c r="C877" s="109">
        <v>0.0006028557895885557</v>
      </c>
      <c r="D877" s="93" t="s">
        <v>694</v>
      </c>
      <c r="E877" s="93" t="b">
        <v>0</v>
      </c>
      <c r="F877" s="93" t="b">
        <v>0</v>
      </c>
      <c r="G877" s="93" t="b">
        <v>0</v>
      </c>
    </row>
    <row r="878" spans="1:7" ht="15">
      <c r="A878" s="94" t="s">
        <v>1142</v>
      </c>
      <c r="B878" s="93">
        <v>2</v>
      </c>
      <c r="C878" s="109">
        <v>0.0006028557895885557</v>
      </c>
      <c r="D878" s="93" t="s">
        <v>694</v>
      </c>
      <c r="E878" s="93" t="b">
        <v>0</v>
      </c>
      <c r="F878" s="93" t="b">
        <v>0</v>
      </c>
      <c r="G878" s="93" t="b">
        <v>0</v>
      </c>
    </row>
    <row r="879" spans="1:7" ht="15">
      <c r="A879" s="94" t="s">
        <v>1143</v>
      </c>
      <c r="B879" s="93">
        <v>2</v>
      </c>
      <c r="C879" s="109">
        <v>0.0006028557895885557</v>
      </c>
      <c r="D879" s="93" t="s">
        <v>694</v>
      </c>
      <c r="E879" s="93" t="b">
        <v>0</v>
      </c>
      <c r="F879" s="93" t="b">
        <v>0</v>
      </c>
      <c r="G879" s="93" t="b">
        <v>0</v>
      </c>
    </row>
    <row r="880" spans="1:7" ht="15">
      <c r="A880" s="94" t="s">
        <v>1144</v>
      </c>
      <c r="B880" s="93">
        <v>2</v>
      </c>
      <c r="C880" s="109">
        <v>0.0006028557895885557</v>
      </c>
      <c r="D880" s="93" t="s">
        <v>694</v>
      </c>
      <c r="E880" s="93" t="b">
        <v>0</v>
      </c>
      <c r="F880" s="93" t="b">
        <v>0</v>
      </c>
      <c r="G880" s="93" t="b">
        <v>0</v>
      </c>
    </row>
    <row r="881" spans="1:7" ht="15">
      <c r="A881" s="94" t="s">
        <v>1145</v>
      </c>
      <c r="B881" s="93">
        <v>2</v>
      </c>
      <c r="C881" s="109">
        <v>0.0006028557895885557</v>
      </c>
      <c r="D881" s="93" t="s">
        <v>694</v>
      </c>
      <c r="E881" s="93" t="b">
        <v>0</v>
      </c>
      <c r="F881" s="93" t="b">
        <v>0</v>
      </c>
      <c r="G881" s="93" t="b">
        <v>0</v>
      </c>
    </row>
    <row r="882" spans="1:7" ht="15">
      <c r="A882" s="94" t="s">
        <v>1146</v>
      </c>
      <c r="B882" s="93">
        <v>2</v>
      </c>
      <c r="C882" s="109">
        <v>0.0006028557895885557</v>
      </c>
      <c r="D882" s="93" t="s">
        <v>694</v>
      </c>
      <c r="E882" s="93" t="b">
        <v>0</v>
      </c>
      <c r="F882" s="93" t="b">
        <v>0</v>
      </c>
      <c r="G882" s="93" t="b">
        <v>0</v>
      </c>
    </row>
    <row r="883" spans="1:7" ht="15">
      <c r="A883" s="94" t="s">
        <v>1147</v>
      </c>
      <c r="B883" s="93">
        <v>2</v>
      </c>
      <c r="C883" s="109">
        <v>0.0006028557895885557</v>
      </c>
      <c r="D883" s="93" t="s">
        <v>694</v>
      </c>
      <c r="E883" s="93" t="b">
        <v>0</v>
      </c>
      <c r="F883" s="93" t="b">
        <v>0</v>
      </c>
      <c r="G883" s="93" t="b">
        <v>0</v>
      </c>
    </row>
    <row r="884" spans="1:7" ht="15">
      <c r="A884" s="94" t="s">
        <v>932</v>
      </c>
      <c r="B884" s="93">
        <v>2</v>
      </c>
      <c r="C884" s="109">
        <v>0.0006028557895885557</v>
      </c>
      <c r="D884" s="93" t="s">
        <v>694</v>
      </c>
      <c r="E884" s="93" t="b">
        <v>0</v>
      </c>
      <c r="F884" s="93" t="b">
        <v>0</v>
      </c>
      <c r="G884" s="93" t="b">
        <v>0</v>
      </c>
    </row>
    <row r="885" spans="1:7" ht="15">
      <c r="A885" s="94" t="s">
        <v>933</v>
      </c>
      <c r="B885" s="93">
        <v>2</v>
      </c>
      <c r="C885" s="109">
        <v>0.0006028557895885557</v>
      </c>
      <c r="D885" s="93" t="s">
        <v>694</v>
      </c>
      <c r="E885" s="93" t="b">
        <v>0</v>
      </c>
      <c r="F885" s="93" t="b">
        <v>0</v>
      </c>
      <c r="G885" s="93" t="b">
        <v>0</v>
      </c>
    </row>
    <row r="886" spans="1:7" ht="15">
      <c r="A886" s="94" t="s">
        <v>934</v>
      </c>
      <c r="B886" s="93">
        <v>2</v>
      </c>
      <c r="C886" s="109">
        <v>0.0006028557895885557</v>
      </c>
      <c r="D886" s="93" t="s">
        <v>694</v>
      </c>
      <c r="E886" s="93" t="b">
        <v>0</v>
      </c>
      <c r="F886" s="93" t="b">
        <v>0</v>
      </c>
      <c r="G886" s="93" t="b">
        <v>0</v>
      </c>
    </row>
    <row r="887" spans="1:7" ht="15">
      <c r="A887" s="94" t="s">
        <v>935</v>
      </c>
      <c r="B887" s="93">
        <v>2</v>
      </c>
      <c r="C887" s="109">
        <v>0.0006028557895885557</v>
      </c>
      <c r="D887" s="93" t="s">
        <v>694</v>
      </c>
      <c r="E887" s="93" t="b">
        <v>1</v>
      </c>
      <c r="F887" s="93" t="b">
        <v>0</v>
      </c>
      <c r="G887" s="93" t="b">
        <v>0</v>
      </c>
    </row>
    <row r="888" spans="1:7" ht="15">
      <c r="A888" s="94" t="s">
        <v>1148</v>
      </c>
      <c r="B888" s="93">
        <v>2</v>
      </c>
      <c r="C888" s="109">
        <v>0.0006028557895885557</v>
      </c>
      <c r="D888" s="93" t="s">
        <v>694</v>
      </c>
      <c r="E888" s="93" t="b">
        <v>0</v>
      </c>
      <c r="F888" s="93" t="b">
        <v>0</v>
      </c>
      <c r="G888" s="93" t="b">
        <v>0</v>
      </c>
    </row>
    <row r="889" spans="1:7" ht="15">
      <c r="A889" s="94" t="s">
        <v>1149</v>
      </c>
      <c r="B889" s="93">
        <v>2</v>
      </c>
      <c r="C889" s="109">
        <v>0.0006028557895885557</v>
      </c>
      <c r="D889" s="93" t="s">
        <v>694</v>
      </c>
      <c r="E889" s="93" t="b">
        <v>0</v>
      </c>
      <c r="F889" s="93" t="b">
        <v>0</v>
      </c>
      <c r="G889" s="93" t="b">
        <v>0</v>
      </c>
    </row>
    <row r="890" spans="1:7" ht="15">
      <c r="A890" s="94" t="s">
        <v>1150</v>
      </c>
      <c r="B890" s="93">
        <v>2</v>
      </c>
      <c r="C890" s="109">
        <v>0.0006028557895885557</v>
      </c>
      <c r="D890" s="93" t="s">
        <v>694</v>
      </c>
      <c r="E890" s="93" t="b">
        <v>1</v>
      </c>
      <c r="F890" s="93" t="b">
        <v>0</v>
      </c>
      <c r="G890" s="93" t="b">
        <v>0</v>
      </c>
    </row>
    <row r="891" spans="1:7" ht="15">
      <c r="A891" s="94" t="s">
        <v>1151</v>
      </c>
      <c r="B891" s="93">
        <v>2</v>
      </c>
      <c r="C891" s="109">
        <v>0.0006028557895885557</v>
      </c>
      <c r="D891" s="93" t="s">
        <v>694</v>
      </c>
      <c r="E891" s="93" t="b">
        <v>0</v>
      </c>
      <c r="F891" s="93" t="b">
        <v>0</v>
      </c>
      <c r="G891" s="93" t="b">
        <v>0</v>
      </c>
    </row>
    <row r="892" spans="1:7" ht="15">
      <c r="A892" s="94" t="s">
        <v>1152</v>
      </c>
      <c r="B892" s="93">
        <v>2</v>
      </c>
      <c r="C892" s="109">
        <v>0.0006028557895885557</v>
      </c>
      <c r="D892" s="93" t="s">
        <v>694</v>
      </c>
      <c r="E892" s="93" t="b">
        <v>0</v>
      </c>
      <c r="F892" s="93" t="b">
        <v>0</v>
      </c>
      <c r="G892" s="93" t="b">
        <v>0</v>
      </c>
    </row>
    <row r="893" spans="1:7" ht="15">
      <c r="A893" s="94" t="s">
        <v>1153</v>
      </c>
      <c r="B893" s="93">
        <v>2</v>
      </c>
      <c r="C893" s="109">
        <v>0.0006028557895885557</v>
      </c>
      <c r="D893" s="93" t="s">
        <v>694</v>
      </c>
      <c r="E893" s="93" t="b">
        <v>0</v>
      </c>
      <c r="F893" s="93" t="b">
        <v>0</v>
      </c>
      <c r="G893" s="93" t="b">
        <v>0</v>
      </c>
    </row>
    <row r="894" spans="1:7" ht="15">
      <c r="A894" s="94" t="s">
        <v>1154</v>
      </c>
      <c r="B894" s="93">
        <v>2</v>
      </c>
      <c r="C894" s="109">
        <v>0.0006028557895885557</v>
      </c>
      <c r="D894" s="93" t="s">
        <v>694</v>
      </c>
      <c r="E894" s="93" t="b">
        <v>0</v>
      </c>
      <c r="F894" s="93" t="b">
        <v>0</v>
      </c>
      <c r="G894" s="93" t="b">
        <v>0</v>
      </c>
    </row>
    <row r="895" spans="1:7" ht="15">
      <c r="A895" s="94" t="s">
        <v>1155</v>
      </c>
      <c r="B895" s="93">
        <v>2</v>
      </c>
      <c r="C895" s="109">
        <v>0.0006028557895885557</v>
      </c>
      <c r="D895" s="93" t="s">
        <v>694</v>
      </c>
      <c r="E895" s="93" t="b">
        <v>0</v>
      </c>
      <c r="F895" s="93" t="b">
        <v>0</v>
      </c>
      <c r="G895" s="93" t="b">
        <v>0</v>
      </c>
    </row>
    <row r="896" spans="1:7" ht="15">
      <c r="A896" s="94" t="s">
        <v>1156</v>
      </c>
      <c r="B896" s="93">
        <v>2</v>
      </c>
      <c r="C896" s="109">
        <v>0.0006028557895885557</v>
      </c>
      <c r="D896" s="93" t="s">
        <v>694</v>
      </c>
      <c r="E896" s="93" t="b">
        <v>0</v>
      </c>
      <c r="F896" s="93" t="b">
        <v>0</v>
      </c>
      <c r="G896" s="93" t="b">
        <v>0</v>
      </c>
    </row>
    <row r="897" spans="1:7" ht="15">
      <c r="A897" s="94" t="s">
        <v>839</v>
      </c>
      <c r="B897" s="93">
        <v>2</v>
      </c>
      <c r="C897" s="109">
        <v>0.0006028557895885557</v>
      </c>
      <c r="D897" s="93" t="s">
        <v>694</v>
      </c>
      <c r="E897" s="93" t="b">
        <v>0</v>
      </c>
      <c r="F897" s="93" t="b">
        <v>0</v>
      </c>
      <c r="G897" s="93" t="b">
        <v>0</v>
      </c>
    </row>
    <row r="898" spans="1:7" ht="15">
      <c r="A898" s="94" t="s">
        <v>1157</v>
      </c>
      <c r="B898" s="93">
        <v>2</v>
      </c>
      <c r="C898" s="109">
        <v>0.0007177308117843126</v>
      </c>
      <c r="D898" s="93" t="s">
        <v>694</v>
      </c>
      <c r="E898" s="93" t="b">
        <v>0</v>
      </c>
      <c r="F898" s="93" t="b">
        <v>0</v>
      </c>
      <c r="G898" s="93" t="b">
        <v>0</v>
      </c>
    </row>
    <row r="899" spans="1:7" ht="15">
      <c r="A899" s="94" t="s">
        <v>1158</v>
      </c>
      <c r="B899" s="93">
        <v>2</v>
      </c>
      <c r="C899" s="109">
        <v>0.0007177308117843126</v>
      </c>
      <c r="D899" s="93" t="s">
        <v>694</v>
      </c>
      <c r="E899" s="93" t="b">
        <v>0</v>
      </c>
      <c r="F899" s="93" t="b">
        <v>0</v>
      </c>
      <c r="G899" s="93" t="b">
        <v>0</v>
      </c>
    </row>
    <row r="900" spans="1:7" ht="15">
      <c r="A900" s="94" t="s">
        <v>1159</v>
      </c>
      <c r="B900" s="93">
        <v>2</v>
      </c>
      <c r="C900" s="109">
        <v>0.0006028557895885557</v>
      </c>
      <c r="D900" s="93" t="s">
        <v>694</v>
      </c>
      <c r="E900" s="93" t="b">
        <v>0</v>
      </c>
      <c r="F900" s="93" t="b">
        <v>0</v>
      </c>
      <c r="G900" s="93" t="b">
        <v>0</v>
      </c>
    </row>
    <row r="901" spans="1:7" ht="15">
      <c r="A901" s="94" t="s">
        <v>1160</v>
      </c>
      <c r="B901" s="93">
        <v>2</v>
      </c>
      <c r="C901" s="109">
        <v>0.0006028557895885557</v>
      </c>
      <c r="D901" s="93" t="s">
        <v>694</v>
      </c>
      <c r="E901" s="93" t="b">
        <v>0</v>
      </c>
      <c r="F901" s="93" t="b">
        <v>0</v>
      </c>
      <c r="G901" s="93" t="b">
        <v>0</v>
      </c>
    </row>
    <row r="902" spans="1:7" ht="15">
      <c r="A902" s="94" t="s">
        <v>1161</v>
      </c>
      <c r="B902" s="93">
        <v>2</v>
      </c>
      <c r="C902" s="109">
        <v>0.0006028557895885557</v>
      </c>
      <c r="D902" s="93" t="s">
        <v>694</v>
      </c>
      <c r="E902" s="93" t="b">
        <v>0</v>
      </c>
      <c r="F902" s="93" t="b">
        <v>0</v>
      </c>
      <c r="G902" s="93" t="b">
        <v>0</v>
      </c>
    </row>
    <row r="903" spans="1:7" ht="15">
      <c r="A903" s="94" t="s">
        <v>1162</v>
      </c>
      <c r="B903" s="93">
        <v>2</v>
      </c>
      <c r="C903" s="109">
        <v>0.0006028557895885557</v>
      </c>
      <c r="D903" s="93" t="s">
        <v>694</v>
      </c>
      <c r="E903" s="93" t="b">
        <v>0</v>
      </c>
      <c r="F903" s="93" t="b">
        <v>1</v>
      </c>
      <c r="G903" s="93" t="b">
        <v>0</v>
      </c>
    </row>
    <row r="904" spans="1:7" ht="15">
      <c r="A904" s="94" t="s">
        <v>1163</v>
      </c>
      <c r="B904" s="93">
        <v>2</v>
      </c>
      <c r="C904" s="109">
        <v>0.0007177308117843126</v>
      </c>
      <c r="D904" s="93" t="s">
        <v>694</v>
      </c>
      <c r="E904" s="93" t="b">
        <v>0</v>
      </c>
      <c r="F904" s="93" t="b">
        <v>0</v>
      </c>
      <c r="G904" s="93" t="b">
        <v>0</v>
      </c>
    </row>
    <row r="905" spans="1:7" ht="15">
      <c r="A905" s="94" t="s">
        <v>1164</v>
      </c>
      <c r="B905" s="93">
        <v>2</v>
      </c>
      <c r="C905" s="109">
        <v>0.0006028557895885557</v>
      </c>
      <c r="D905" s="93" t="s">
        <v>694</v>
      </c>
      <c r="E905" s="93" t="b">
        <v>0</v>
      </c>
      <c r="F905" s="93" t="b">
        <v>0</v>
      </c>
      <c r="G905" s="93" t="b">
        <v>0</v>
      </c>
    </row>
    <row r="906" spans="1:7" ht="15">
      <c r="A906" s="94" t="s">
        <v>1165</v>
      </c>
      <c r="B906" s="93">
        <v>2</v>
      </c>
      <c r="C906" s="109">
        <v>0.0006028557895885557</v>
      </c>
      <c r="D906" s="93" t="s">
        <v>694</v>
      </c>
      <c r="E906" s="93" t="b">
        <v>0</v>
      </c>
      <c r="F906" s="93" t="b">
        <v>0</v>
      </c>
      <c r="G906" s="93" t="b">
        <v>0</v>
      </c>
    </row>
    <row r="907" spans="1:7" ht="15">
      <c r="A907" s="94" t="s">
        <v>1166</v>
      </c>
      <c r="B907" s="93">
        <v>2</v>
      </c>
      <c r="C907" s="109">
        <v>0.0006028557895885557</v>
      </c>
      <c r="D907" s="93" t="s">
        <v>694</v>
      </c>
      <c r="E907" s="93" t="b">
        <v>0</v>
      </c>
      <c r="F907" s="93" t="b">
        <v>0</v>
      </c>
      <c r="G907" s="93" t="b">
        <v>0</v>
      </c>
    </row>
    <row r="908" spans="1:7" ht="15">
      <c r="A908" s="94" t="s">
        <v>1167</v>
      </c>
      <c r="B908" s="93">
        <v>2</v>
      </c>
      <c r="C908" s="109">
        <v>0.0006028557895885557</v>
      </c>
      <c r="D908" s="93" t="s">
        <v>694</v>
      </c>
      <c r="E908" s="93" t="b">
        <v>0</v>
      </c>
      <c r="F908" s="93" t="b">
        <v>0</v>
      </c>
      <c r="G908" s="93" t="b">
        <v>0</v>
      </c>
    </row>
    <row r="909" spans="1:7" ht="15">
      <c r="A909" s="94" t="s">
        <v>1168</v>
      </c>
      <c r="B909" s="93">
        <v>2</v>
      </c>
      <c r="C909" s="109">
        <v>0.0006028557895885557</v>
      </c>
      <c r="D909" s="93" t="s">
        <v>694</v>
      </c>
      <c r="E909" s="93" t="b">
        <v>0</v>
      </c>
      <c r="F909" s="93" t="b">
        <v>0</v>
      </c>
      <c r="G909" s="93" t="b">
        <v>0</v>
      </c>
    </row>
    <row r="910" spans="1:7" ht="15">
      <c r="A910" s="94" t="s">
        <v>1169</v>
      </c>
      <c r="B910" s="93">
        <v>2</v>
      </c>
      <c r="C910" s="109">
        <v>0.0007177308117843126</v>
      </c>
      <c r="D910" s="93" t="s">
        <v>694</v>
      </c>
      <c r="E910" s="93" t="b">
        <v>0</v>
      </c>
      <c r="F910" s="93" t="b">
        <v>0</v>
      </c>
      <c r="G910" s="93" t="b">
        <v>0</v>
      </c>
    </row>
    <row r="911" spans="1:7" ht="15">
      <c r="A911" s="94" t="s">
        <v>1170</v>
      </c>
      <c r="B911" s="93">
        <v>2</v>
      </c>
      <c r="C911" s="109">
        <v>0.0006028557895885557</v>
      </c>
      <c r="D911" s="93" t="s">
        <v>694</v>
      </c>
      <c r="E911" s="93" t="b">
        <v>0</v>
      </c>
      <c r="F911" s="93" t="b">
        <v>0</v>
      </c>
      <c r="G911" s="93" t="b">
        <v>0</v>
      </c>
    </row>
    <row r="912" spans="1:7" ht="15">
      <c r="A912" s="94" t="s">
        <v>1171</v>
      </c>
      <c r="B912" s="93">
        <v>2</v>
      </c>
      <c r="C912" s="109">
        <v>0.0006028557895885557</v>
      </c>
      <c r="D912" s="93" t="s">
        <v>694</v>
      </c>
      <c r="E912" s="93" t="b">
        <v>0</v>
      </c>
      <c r="F912" s="93" t="b">
        <v>0</v>
      </c>
      <c r="G912" s="93" t="b">
        <v>0</v>
      </c>
    </row>
    <row r="913" spans="1:7" ht="15">
      <c r="A913" s="94" t="s">
        <v>1172</v>
      </c>
      <c r="B913" s="93">
        <v>2</v>
      </c>
      <c r="C913" s="109">
        <v>0.0006028557895885557</v>
      </c>
      <c r="D913" s="93" t="s">
        <v>694</v>
      </c>
      <c r="E913" s="93" t="b">
        <v>0</v>
      </c>
      <c r="F913" s="93" t="b">
        <v>0</v>
      </c>
      <c r="G913" s="93" t="b">
        <v>0</v>
      </c>
    </row>
    <row r="914" spans="1:7" ht="15">
      <c r="A914" s="94" t="s">
        <v>1173</v>
      </c>
      <c r="B914" s="93">
        <v>2</v>
      </c>
      <c r="C914" s="109">
        <v>0.0007177308117843126</v>
      </c>
      <c r="D914" s="93" t="s">
        <v>694</v>
      </c>
      <c r="E914" s="93" t="b">
        <v>0</v>
      </c>
      <c r="F914" s="93" t="b">
        <v>0</v>
      </c>
      <c r="G914" s="93" t="b">
        <v>0</v>
      </c>
    </row>
    <row r="915" spans="1:7" ht="15">
      <c r="A915" s="94" t="s">
        <v>1174</v>
      </c>
      <c r="B915" s="93">
        <v>2</v>
      </c>
      <c r="C915" s="109">
        <v>0.0006028557895885557</v>
      </c>
      <c r="D915" s="93" t="s">
        <v>694</v>
      </c>
      <c r="E915" s="93" t="b">
        <v>0</v>
      </c>
      <c r="F915" s="93" t="b">
        <v>0</v>
      </c>
      <c r="G915" s="93" t="b">
        <v>0</v>
      </c>
    </row>
    <row r="916" spans="1:7" ht="15">
      <c r="A916" s="94" t="s">
        <v>1175</v>
      </c>
      <c r="B916" s="93">
        <v>2</v>
      </c>
      <c r="C916" s="109">
        <v>0.0006028557895885557</v>
      </c>
      <c r="D916" s="93" t="s">
        <v>694</v>
      </c>
      <c r="E916" s="93" t="b">
        <v>0</v>
      </c>
      <c r="F916" s="93" t="b">
        <v>0</v>
      </c>
      <c r="G916" s="93" t="b">
        <v>0</v>
      </c>
    </row>
    <row r="917" spans="1:7" ht="15">
      <c r="A917" s="94" t="s">
        <v>1176</v>
      </c>
      <c r="B917" s="93">
        <v>2</v>
      </c>
      <c r="C917" s="109">
        <v>0.0006028557895885557</v>
      </c>
      <c r="D917" s="93" t="s">
        <v>694</v>
      </c>
      <c r="E917" s="93" t="b">
        <v>0</v>
      </c>
      <c r="F917" s="93" t="b">
        <v>0</v>
      </c>
      <c r="G917" s="93" t="b">
        <v>0</v>
      </c>
    </row>
    <row r="918" spans="1:7" ht="15">
      <c r="A918" s="94" t="s">
        <v>1177</v>
      </c>
      <c r="B918" s="93">
        <v>2</v>
      </c>
      <c r="C918" s="109">
        <v>0.0007177308117843126</v>
      </c>
      <c r="D918" s="93" t="s">
        <v>694</v>
      </c>
      <c r="E918" s="93" t="b">
        <v>0</v>
      </c>
      <c r="F918" s="93" t="b">
        <v>0</v>
      </c>
      <c r="G918" s="93" t="b">
        <v>0</v>
      </c>
    </row>
    <row r="919" spans="1:7" ht="15">
      <c r="A919" s="94" t="s">
        <v>1178</v>
      </c>
      <c r="B919" s="93">
        <v>2</v>
      </c>
      <c r="C919" s="109">
        <v>0.0006028557895885557</v>
      </c>
      <c r="D919" s="93" t="s">
        <v>694</v>
      </c>
      <c r="E919" s="93" t="b">
        <v>0</v>
      </c>
      <c r="F919" s="93" t="b">
        <v>0</v>
      </c>
      <c r="G919" s="93" t="b">
        <v>0</v>
      </c>
    </row>
    <row r="920" spans="1:7" ht="15">
      <c r="A920" s="94" t="s">
        <v>1179</v>
      </c>
      <c r="B920" s="93">
        <v>2</v>
      </c>
      <c r="C920" s="109">
        <v>0.0006028557895885557</v>
      </c>
      <c r="D920" s="93" t="s">
        <v>694</v>
      </c>
      <c r="E920" s="93" t="b">
        <v>0</v>
      </c>
      <c r="F920" s="93" t="b">
        <v>0</v>
      </c>
      <c r="G920" s="93" t="b">
        <v>0</v>
      </c>
    </row>
    <row r="921" spans="1:7" ht="15">
      <c r="A921" s="94" t="s">
        <v>1180</v>
      </c>
      <c r="B921" s="93">
        <v>2</v>
      </c>
      <c r="C921" s="109">
        <v>0.0006028557895885557</v>
      </c>
      <c r="D921" s="93" t="s">
        <v>694</v>
      </c>
      <c r="E921" s="93" t="b">
        <v>0</v>
      </c>
      <c r="F921" s="93" t="b">
        <v>0</v>
      </c>
      <c r="G921" s="93" t="b">
        <v>0</v>
      </c>
    </row>
    <row r="922" spans="1:7" ht="15">
      <c r="A922" s="94" t="s">
        <v>1181</v>
      </c>
      <c r="B922" s="93">
        <v>2</v>
      </c>
      <c r="C922" s="109">
        <v>0.0007177308117843126</v>
      </c>
      <c r="D922" s="93" t="s">
        <v>694</v>
      </c>
      <c r="E922" s="93" t="b">
        <v>0</v>
      </c>
      <c r="F922" s="93" t="b">
        <v>0</v>
      </c>
      <c r="G922" s="93" t="b">
        <v>0</v>
      </c>
    </row>
    <row r="923" spans="1:7" ht="15">
      <c r="A923" s="94" t="s">
        <v>1182</v>
      </c>
      <c r="B923" s="93">
        <v>2</v>
      </c>
      <c r="C923" s="109">
        <v>0.0006028557895885557</v>
      </c>
      <c r="D923" s="93" t="s">
        <v>694</v>
      </c>
      <c r="E923" s="93" t="b">
        <v>0</v>
      </c>
      <c r="F923" s="93" t="b">
        <v>0</v>
      </c>
      <c r="G923" s="93" t="b">
        <v>0</v>
      </c>
    </row>
    <row r="924" spans="1:7" ht="15">
      <c r="A924" s="94" t="s">
        <v>1183</v>
      </c>
      <c r="B924" s="93">
        <v>2</v>
      </c>
      <c r="C924" s="109">
        <v>0.0006028557895885557</v>
      </c>
      <c r="D924" s="93" t="s">
        <v>694</v>
      </c>
      <c r="E924" s="93" t="b">
        <v>0</v>
      </c>
      <c r="F924" s="93" t="b">
        <v>0</v>
      </c>
      <c r="G924" s="93" t="b">
        <v>0</v>
      </c>
    </row>
    <row r="925" spans="1:7" ht="15">
      <c r="A925" s="94" t="s">
        <v>1184</v>
      </c>
      <c r="B925" s="93">
        <v>2</v>
      </c>
      <c r="C925" s="109">
        <v>0.0006028557895885557</v>
      </c>
      <c r="D925" s="93" t="s">
        <v>694</v>
      </c>
      <c r="E925" s="93" t="b">
        <v>0</v>
      </c>
      <c r="F925" s="93" t="b">
        <v>0</v>
      </c>
      <c r="G925" s="93" t="b">
        <v>0</v>
      </c>
    </row>
    <row r="926" spans="1:7" ht="15">
      <c r="A926" s="94" t="s">
        <v>1185</v>
      </c>
      <c r="B926" s="93">
        <v>2</v>
      </c>
      <c r="C926" s="109">
        <v>0.0006028557895885557</v>
      </c>
      <c r="D926" s="93" t="s">
        <v>694</v>
      </c>
      <c r="E926" s="93" t="b">
        <v>0</v>
      </c>
      <c r="F926" s="93" t="b">
        <v>0</v>
      </c>
      <c r="G926" s="93" t="b">
        <v>0</v>
      </c>
    </row>
    <row r="927" spans="1:7" ht="15">
      <c r="A927" s="94" t="s">
        <v>1186</v>
      </c>
      <c r="B927" s="93">
        <v>2</v>
      </c>
      <c r="C927" s="109">
        <v>0.0006028557895885557</v>
      </c>
      <c r="D927" s="93" t="s">
        <v>694</v>
      </c>
      <c r="E927" s="93" t="b">
        <v>0</v>
      </c>
      <c r="F927" s="93" t="b">
        <v>0</v>
      </c>
      <c r="G927" s="93" t="b">
        <v>0</v>
      </c>
    </row>
    <row r="928" spans="1:7" ht="15">
      <c r="A928" s="94" t="s">
        <v>1187</v>
      </c>
      <c r="B928" s="93">
        <v>2</v>
      </c>
      <c r="C928" s="109">
        <v>0.0006028557895885557</v>
      </c>
      <c r="D928" s="93" t="s">
        <v>694</v>
      </c>
      <c r="E928" s="93" t="b">
        <v>0</v>
      </c>
      <c r="F928" s="93" t="b">
        <v>0</v>
      </c>
      <c r="G928" s="93" t="b">
        <v>0</v>
      </c>
    </row>
    <row r="929" spans="1:7" ht="15">
      <c r="A929" s="94" t="s">
        <v>1188</v>
      </c>
      <c r="B929" s="93">
        <v>2</v>
      </c>
      <c r="C929" s="109">
        <v>0.0006028557895885557</v>
      </c>
      <c r="D929" s="93" t="s">
        <v>694</v>
      </c>
      <c r="E929" s="93" t="b">
        <v>0</v>
      </c>
      <c r="F929" s="93" t="b">
        <v>0</v>
      </c>
      <c r="G929" s="93" t="b">
        <v>0</v>
      </c>
    </row>
    <row r="930" spans="1:7" ht="15">
      <c r="A930" s="94" t="s">
        <v>1189</v>
      </c>
      <c r="B930" s="93">
        <v>2</v>
      </c>
      <c r="C930" s="109">
        <v>0.0006028557895885557</v>
      </c>
      <c r="D930" s="93" t="s">
        <v>694</v>
      </c>
      <c r="E930" s="93" t="b">
        <v>0</v>
      </c>
      <c r="F930" s="93" t="b">
        <v>0</v>
      </c>
      <c r="G930" s="93" t="b">
        <v>0</v>
      </c>
    </row>
    <row r="931" spans="1:7" ht="15">
      <c r="A931" s="94" t="s">
        <v>1190</v>
      </c>
      <c r="B931" s="93">
        <v>2</v>
      </c>
      <c r="C931" s="109">
        <v>0.0006028557895885557</v>
      </c>
      <c r="D931" s="93" t="s">
        <v>694</v>
      </c>
      <c r="E931" s="93" t="b">
        <v>0</v>
      </c>
      <c r="F931" s="93" t="b">
        <v>0</v>
      </c>
      <c r="G931" s="93" t="b">
        <v>0</v>
      </c>
    </row>
    <row r="932" spans="1:7" ht="15">
      <c r="A932" s="94" t="s">
        <v>1191</v>
      </c>
      <c r="B932" s="93">
        <v>2</v>
      </c>
      <c r="C932" s="109">
        <v>0.0006028557895885557</v>
      </c>
      <c r="D932" s="93" t="s">
        <v>694</v>
      </c>
      <c r="E932" s="93" t="b">
        <v>0</v>
      </c>
      <c r="F932" s="93" t="b">
        <v>0</v>
      </c>
      <c r="G932" s="93" t="b">
        <v>0</v>
      </c>
    </row>
    <row r="933" spans="1:7" ht="15">
      <c r="A933" s="94" t="s">
        <v>936</v>
      </c>
      <c r="B933" s="93">
        <v>2</v>
      </c>
      <c r="C933" s="109">
        <v>0.0006028557895885557</v>
      </c>
      <c r="D933" s="93" t="s">
        <v>694</v>
      </c>
      <c r="E933" s="93" t="b">
        <v>0</v>
      </c>
      <c r="F933" s="93" t="b">
        <v>0</v>
      </c>
      <c r="G933" s="93" t="b">
        <v>0</v>
      </c>
    </row>
    <row r="934" spans="1:7" ht="15">
      <c r="A934" s="94" t="s">
        <v>1192</v>
      </c>
      <c r="B934" s="93">
        <v>2</v>
      </c>
      <c r="C934" s="109">
        <v>0.0006028557895885557</v>
      </c>
      <c r="D934" s="93" t="s">
        <v>694</v>
      </c>
      <c r="E934" s="93" t="b">
        <v>0</v>
      </c>
      <c r="F934" s="93" t="b">
        <v>0</v>
      </c>
      <c r="G934" s="93" t="b">
        <v>0</v>
      </c>
    </row>
    <row r="935" spans="1:7" ht="15">
      <c r="A935" s="94" t="s">
        <v>1193</v>
      </c>
      <c r="B935" s="93">
        <v>2</v>
      </c>
      <c r="C935" s="109">
        <v>0.0006028557895885557</v>
      </c>
      <c r="D935" s="93" t="s">
        <v>694</v>
      </c>
      <c r="E935" s="93" t="b">
        <v>0</v>
      </c>
      <c r="F935" s="93" t="b">
        <v>0</v>
      </c>
      <c r="G935" s="93" t="b">
        <v>0</v>
      </c>
    </row>
    <row r="936" spans="1:7" ht="15">
      <c r="A936" s="94" t="s">
        <v>1194</v>
      </c>
      <c r="B936" s="93">
        <v>2</v>
      </c>
      <c r="C936" s="109">
        <v>0.0006028557895885557</v>
      </c>
      <c r="D936" s="93" t="s">
        <v>694</v>
      </c>
      <c r="E936" s="93" t="b">
        <v>0</v>
      </c>
      <c r="F936" s="93" t="b">
        <v>0</v>
      </c>
      <c r="G936" s="93" t="b">
        <v>0</v>
      </c>
    </row>
    <row r="937" spans="1:7" ht="15">
      <c r="A937" s="94" t="s">
        <v>937</v>
      </c>
      <c r="B937" s="93">
        <v>2</v>
      </c>
      <c r="C937" s="109">
        <v>0.0006028557895885557</v>
      </c>
      <c r="D937" s="93" t="s">
        <v>694</v>
      </c>
      <c r="E937" s="93" t="b">
        <v>0</v>
      </c>
      <c r="F937" s="93" t="b">
        <v>0</v>
      </c>
      <c r="G937" s="93" t="b">
        <v>0</v>
      </c>
    </row>
    <row r="938" spans="1:7" ht="15">
      <c r="A938" s="94" t="s">
        <v>1195</v>
      </c>
      <c r="B938" s="93">
        <v>2</v>
      </c>
      <c r="C938" s="109">
        <v>0.0007177308117843126</v>
      </c>
      <c r="D938" s="93" t="s">
        <v>694</v>
      </c>
      <c r="E938" s="93" t="b">
        <v>0</v>
      </c>
      <c r="F938" s="93" t="b">
        <v>0</v>
      </c>
      <c r="G938" s="93" t="b">
        <v>0</v>
      </c>
    </row>
    <row r="939" spans="1:7" ht="15">
      <c r="A939" s="94" t="s">
        <v>1196</v>
      </c>
      <c r="B939" s="93">
        <v>2</v>
      </c>
      <c r="C939" s="109">
        <v>0.0007177308117843126</v>
      </c>
      <c r="D939" s="93" t="s">
        <v>694</v>
      </c>
      <c r="E939" s="93" t="b">
        <v>0</v>
      </c>
      <c r="F939" s="93" t="b">
        <v>0</v>
      </c>
      <c r="G939" s="93" t="b">
        <v>0</v>
      </c>
    </row>
    <row r="940" spans="1:7" ht="15">
      <c r="A940" s="94" t="s">
        <v>1197</v>
      </c>
      <c r="B940" s="93">
        <v>2</v>
      </c>
      <c r="C940" s="109">
        <v>0.0006028557895885557</v>
      </c>
      <c r="D940" s="93" t="s">
        <v>694</v>
      </c>
      <c r="E940" s="93" t="b">
        <v>0</v>
      </c>
      <c r="F940" s="93" t="b">
        <v>0</v>
      </c>
      <c r="G940" s="93" t="b">
        <v>0</v>
      </c>
    </row>
    <row r="941" spans="1:7" ht="15">
      <c r="A941" s="94" t="s">
        <v>1198</v>
      </c>
      <c r="B941" s="93">
        <v>2</v>
      </c>
      <c r="C941" s="109">
        <v>0.0006028557895885557</v>
      </c>
      <c r="D941" s="93" t="s">
        <v>694</v>
      </c>
      <c r="E941" s="93" t="b">
        <v>0</v>
      </c>
      <c r="F941" s="93" t="b">
        <v>0</v>
      </c>
      <c r="G941" s="93" t="b">
        <v>0</v>
      </c>
    </row>
    <row r="942" spans="1:7" ht="15">
      <c r="A942" s="94" t="s">
        <v>1199</v>
      </c>
      <c r="B942" s="93">
        <v>2</v>
      </c>
      <c r="C942" s="109">
        <v>0.0006028557895885557</v>
      </c>
      <c r="D942" s="93" t="s">
        <v>694</v>
      </c>
      <c r="E942" s="93" t="b">
        <v>0</v>
      </c>
      <c r="F942" s="93" t="b">
        <v>0</v>
      </c>
      <c r="G942" s="93" t="b">
        <v>0</v>
      </c>
    </row>
    <row r="943" spans="1:7" ht="15">
      <c r="A943" s="94" t="s">
        <v>1200</v>
      </c>
      <c r="B943" s="93">
        <v>2</v>
      </c>
      <c r="C943" s="109">
        <v>0.0007177308117843126</v>
      </c>
      <c r="D943" s="93" t="s">
        <v>694</v>
      </c>
      <c r="E943" s="93" t="b">
        <v>0</v>
      </c>
      <c r="F943" s="93" t="b">
        <v>0</v>
      </c>
      <c r="G943" s="93" t="b">
        <v>0</v>
      </c>
    </row>
    <row r="944" spans="1:7" ht="15">
      <c r="A944" s="94" t="s">
        <v>1201</v>
      </c>
      <c r="B944" s="93">
        <v>2</v>
      </c>
      <c r="C944" s="109">
        <v>0.0006028557895885557</v>
      </c>
      <c r="D944" s="93" t="s">
        <v>694</v>
      </c>
      <c r="E944" s="93" t="b">
        <v>0</v>
      </c>
      <c r="F944" s="93" t="b">
        <v>0</v>
      </c>
      <c r="G944" s="93" t="b">
        <v>0</v>
      </c>
    </row>
    <row r="945" spans="1:7" ht="15">
      <c r="A945" s="94" t="s">
        <v>869</v>
      </c>
      <c r="B945" s="93">
        <v>2</v>
      </c>
      <c r="C945" s="109">
        <v>0.0006028557895885557</v>
      </c>
      <c r="D945" s="93" t="s">
        <v>694</v>
      </c>
      <c r="E945" s="93" t="b">
        <v>0</v>
      </c>
      <c r="F945" s="93" t="b">
        <v>0</v>
      </c>
      <c r="G945" s="93" t="b">
        <v>0</v>
      </c>
    </row>
    <row r="946" spans="1:7" ht="15">
      <c r="A946" s="94" t="s">
        <v>1202</v>
      </c>
      <c r="B946" s="93">
        <v>2</v>
      </c>
      <c r="C946" s="109">
        <v>0.0007177308117843126</v>
      </c>
      <c r="D946" s="93" t="s">
        <v>694</v>
      </c>
      <c r="E946" s="93" t="b">
        <v>0</v>
      </c>
      <c r="F946" s="93" t="b">
        <v>0</v>
      </c>
      <c r="G946" s="93" t="b">
        <v>0</v>
      </c>
    </row>
    <row r="947" spans="1:7" ht="15">
      <c r="A947" s="94" t="s">
        <v>1203</v>
      </c>
      <c r="B947" s="93">
        <v>2</v>
      </c>
      <c r="C947" s="109">
        <v>0.0006028557895885557</v>
      </c>
      <c r="D947" s="93" t="s">
        <v>694</v>
      </c>
      <c r="E947" s="93" t="b">
        <v>0</v>
      </c>
      <c r="F947" s="93" t="b">
        <v>0</v>
      </c>
      <c r="G947" s="93" t="b">
        <v>0</v>
      </c>
    </row>
    <row r="948" spans="1:7" ht="15">
      <c r="A948" s="94" t="s">
        <v>1204</v>
      </c>
      <c r="B948" s="93">
        <v>2</v>
      </c>
      <c r="C948" s="109">
        <v>0.0006028557895885557</v>
      </c>
      <c r="D948" s="93" t="s">
        <v>694</v>
      </c>
      <c r="E948" s="93" t="b">
        <v>0</v>
      </c>
      <c r="F948" s="93" t="b">
        <v>0</v>
      </c>
      <c r="G948" s="93" t="b">
        <v>0</v>
      </c>
    </row>
    <row r="949" spans="1:7" ht="15">
      <c r="A949" s="94" t="s">
        <v>1205</v>
      </c>
      <c r="B949" s="93">
        <v>2</v>
      </c>
      <c r="C949" s="109">
        <v>0.0006028557895885557</v>
      </c>
      <c r="D949" s="93" t="s">
        <v>694</v>
      </c>
      <c r="E949" s="93" t="b">
        <v>0</v>
      </c>
      <c r="F949" s="93" t="b">
        <v>0</v>
      </c>
      <c r="G949" s="93" t="b">
        <v>0</v>
      </c>
    </row>
    <row r="950" spans="1:7" ht="15">
      <c r="A950" s="94" t="s">
        <v>1206</v>
      </c>
      <c r="B950" s="93">
        <v>2</v>
      </c>
      <c r="C950" s="109">
        <v>0.0006028557895885557</v>
      </c>
      <c r="D950" s="93" t="s">
        <v>694</v>
      </c>
      <c r="E950" s="93" t="b">
        <v>0</v>
      </c>
      <c r="F950" s="93" t="b">
        <v>0</v>
      </c>
      <c r="G950" s="93" t="b">
        <v>0</v>
      </c>
    </row>
    <row r="951" spans="1:7" ht="15">
      <c r="A951" s="94" t="s">
        <v>1207</v>
      </c>
      <c r="B951" s="93">
        <v>2</v>
      </c>
      <c r="C951" s="109">
        <v>0.0006028557895885557</v>
      </c>
      <c r="D951" s="93" t="s">
        <v>694</v>
      </c>
      <c r="E951" s="93" t="b">
        <v>0</v>
      </c>
      <c r="F951" s="93" t="b">
        <v>0</v>
      </c>
      <c r="G951" s="93" t="b">
        <v>0</v>
      </c>
    </row>
    <row r="952" spans="1:7" ht="15">
      <c r="A952" s="94" t="s">
        <v>1208</v>
      </c>
      <c r="B952" s="93">
        <v>2</v>
      </c>
      <c r="C952" s="109">
        <v>0.0006028557895885557</v>
      </c>
      <c r="D952" s="93" t="s">
        <v>694</v>
      </c>
      <c r="E952" s="93" t="b">
        <v>0</v>
      </c>
      <c r="F952" s="93" t="b">
        <v>0</v>
      </c>
      <c r="G952" s="93" t="b">
        <v>0</v>
      </c>
    </row>
    <row r="953" spans="1:7" ht="15">
      <c r="A953" s="94" t="s">
        <v>1209</v>
      </c>
      <c r="B953" s="93">
        <v>2</v>
      </c>
      <c r="C953" s="109">
        <v>0.0007177308117843126</v>
      </c>
      <c r="D953" s="93" t="s">
        <v>694</v>
      </c>
      <c r="E953" s="93" t="b">
        <v>0</v>
      </c>
      <c r="F953" s="93" t="b">
        <v>0</v>
      </c>
      <c r="G953" s="93" t="b">
        <v>0</v>
      </c>
    </row>
    <row r="954" spans="1:7" ht="15">
      <c r="A954" s="94" t="s">
        <v>1210</v>
      </c>
      <c r="B954" s="93">
        <v>2</v>
      </c>
      <c r="C954" s="109">
        <v>0.0006028557895885557</v>
      </c>
      <c r="D954" s="93" t="s">
        <v>694</v>
      </c>
      <c r="E954" s="93" t="b">
        <v>0</v>
      </c>
      <c r="F954" s="93" t="b">
        <v>0</v>
      </c>
      <c r="G954" s="93" t="b">
        <v>0</v>
      </c>
    </row>
    <row r="955" spans="1:7" ht="15">
      <c r="A955" s="94" t="s">
        <v>1211</v>
      </c>
      <c r="B955" s="93">
        <v>2</v>
      </c>
      <c r="C955" s="109">
        <v>0.0006028557895885557</v>
      </c>
      <c r="D955" s="93" t="s">
        <v>694</v>
      </c>
      <c r="E955" s="93" t="b">
        <v>0</v>
      </c>
      <c r="F955" s="93" t="b">
        <v>1</v>
      </c>
      <c r="G955" s="93" t="b">
        <v>0</v>
      </c>
    </row>
    <row r="956" spans="1:7" ht="15">
      <c r="A956" s="94" t="s">
        <v>1212</v>
      </c>
      <c r="B956" s="93">
        <v>2</v>
      </c>
      <c r="C956" s="109">
        <v>0.0006028557895885557</v>
      </c>
      <c r="D956" s="93" t="s">
        <v>694</v>
      </c>
      <c r="E956" s="93" t="b">
        <v>0</v>
      </c>
      <c r="F956" s="93" t="b">
        <v>0</v>
      </c>
      <c r="G956" s="93" t="b">
        <v>0</v>
      </c>
    </row>
    <row r="957" spans="1:7" ht="15">
      <c r="A957" s="94" t="s">
        <v>1213</v>
      </c>
      <c r="B957" s="93">
        <v>2</v>
      </c>
      <c r="C957" s="109">
        <v>0.0006028557895885557</v>
      </c>
      <c r="D957" s="93" t="s">
        <v>694</v>
      </c>
      <c r="E957" s="93" t="b">
        <v>0</v>
      </c>
      <c r="F957" s="93" t="b">
        <v>0</v>
      </c>
      <c r="G957" s="93" t="b">
        <v>0</v>
      </c>
    </row>
    <row r="958" spans="1:7" ht="15">
      <c r="A958" s="94" t="s">
        <v>1214</v>
      </c>
      <c r="B958" s="93">
        <v>2</v>
      </c>
      <c r="C958" s="109">
        <v>0.0006028557895885557</v>
      </c>
      <c r="D958" s="93" t="s">
        <v>694</v>
      </c>
      <c r="E958" s="93" t="b">
        <v>0</v>
      </c>
      <c r="F958" s="93" t="b">
        <v>1</v>
      </c>
      <c r="G958" s="93" t="b">
        <v>0</v>
      </c>
    </row>
    <row r="959" spans="1:7" ht="15">
      <c r="A959" s="94" t="s">
        <v>1215</v>
      </c>
      <c r="B959" s="93">
        <v>2</v>
      </c>
      <c r="C959" s="109">
        <v>0.0006028557895885557</v>
      </c>
      <c r="D959" s="93" t="s">
        <v>694</v>
      </c>
      <c r="E959" s="93" t="b">
        <v>0</v>
      </c>
      <c r="F959" s="93" t="b">
        <v>0</v>
      </c>
      <c r="G959" s="93" t="b">
        <v>0</v>
      </c>
    </row>
    <row r="960" spans="1:7" ht="15">
      <c r="A960" s="94" t="s">
        <v>1216</v>
      </c>
      <c r="B960" s="93">
        <v>2</v>
      </c>
      <c r="C960" s="109">
        <v>0.0007177308117843126</v>
      </c>
      <c r="D960" s="93" t="s">
        <v>694</v>
      </c>
      <c r="E960" s="93" t="b">
        <v>1</v>
      </c>
      <c r="F960" s="93" t="b">
        <v>0</v>
      </c>
      <c r="G960" s="93" t="b">
        <v>0</v>
      </c>
    </row>
    <row r="961" spans="1:7" ht="15">
      <c r="A961" s="94" t="s">
        <v>1217</v>
      </c>
      <c r="B961" s="93">
        <v>2</v>
      </c>
      <c r="C961" s="109">
        <v>0.0006028557895885557</v>
      </c>
      <c r="D961" s="93" t="s">
        <v>694</v>
      </c>
      <c r="E961" s="93" t="b">
        <v>0</v>
      </c>
      <c r="F961" s="93" t="b">
        <v>0</v>
      </c>
      <c r="G961" s="93" t="b">
        <v>0</v>
      </c>
    </row>
    <row r="962" spans="1:7" ht="15">
      <c r="A962" s="94" t="s">
        <v>1218</v>
      </c>
      <c r="B962" s="93">
        <v>2</v>
      </c>
      <c r="C962" s="109">
        <v>0.0006028557895885557</v>
      </c>
      <c r="D962" s="93" t="s">
        <v>694</v>
      </c>
      <c r="E962" s="93" t="b">
        <v>0</v>
      </c>
      <c r="F962" s="93" t="b">
        <v>0</v>
      </c>
      <c r="G962" s="93" t="b">
        <v>0</v>
      </c>
    </row>
    <row r="963" spans="1:7" ht="15">
      <c r="A963" s="94" t="s">
        <v>1219</v>
      </c>
      <c r="B963" s="93">
        <v>2</v>
      </c>
      <c r="C963" s="109">
        <v>0.0007177308117843126</v>
      </c>
      <c r="D963" s="93" t="s">
        <v>694</v>
      </c>
      <c r="E963" s="93" t="b">
        <v>1</v>
      </c>
      <c r="F963" s="93" t="b">
        <v>0</v>
      </c>
      <c r="G963" s="93" t="b">
        <v>0</v>
      </c>
    </row>
    <row r="964" spans="1:7" ht="15">
      <c r="A964" s="94" t="s">
        <v>1220</v>
      </c>
      <c r="B964" s="93">
        <v>2</v>
      </c>
      <c r="C964" s="109">
        <v>0.0006028557895885557</v>
      </c>
      <c r="D964" s="93" t="s">
        <v>694</v>
      </c>
      <c r="E964" s="93" t="b">
        <v>0</v>
      </c>
      <c r="F964" s="93" t="b">
        <v>0</v>
      </c>
      <c r="G964" s="93" t="b">
        <v>0</v>
      </c>
    </row>
    <row r="965" spans="1:7" ht="15">
      <c r="A965" s="94" t="s">
        <v>1221</v>
      </c>
      <c r="B965" s="93">
        <v>2</v>
      </c>
      <c r="C965" s="109">
        <v>0.0006028557895885557</v>
      </c>
      <c r="D965" s="93" t="s">
        <v>694</v>
      </c>
      <c r="E965" s="93" t="b">
        <v>0</v>
      </c>
      <c r="F965" s="93" t="b">
        <v>0</v>
      </c>
      <c r="G965" s="93" t="b">
        <v>0</v>
      </c>
    </row>
    <row r="966" spans="1:7" ht="15">
      <c r="A966" s="94" t="s">
        <v>1222</v>
      </c>
      <c r="B966" s="93">
        <v>2</v>
      </c>
      <c r="C966" s="109">
        <v>0.0006028557895885557</v>
      </c>
      <c r="D966" s="93" t="s">
        <v>694</v>
      </c>
      <c r="E966" s="93" t="b">
        <v>0</v>
      </c>
      <c r="F966" s="93" t="b">
        <v>0</v>
      </c>
      <c r="G966" s="93" t="b">
        <v>0</v>
      </c>
    </row>
    <row r="967" spans="1:7" ht="15">
      <c r="A967" s="94" t="s">
        <v>1223</v>
      </c>
      <c r="B967" s="93">
        <v>2</v>
      </c>
      <c r="C967" s="109">
        <v>0.0007177308117843126</v>
      </c>
      <c r="D967" s="93" t="s">
        <v>694</v>
      </c>
      <c r="E967" s="93" t="b">
        <v>0</v>
      </c>
      <c r="F967" s="93" t="b">
        <v>0</v>
      </c>
      <c r="G967" s="93" t="b">
        <v>0</v>
      </c>
    </row>
    <row r="968" spans="1:7" ht="15">
      <c r="A968" s="94" t="s">
        <v>952</v>
      </c>
      <c r="B968" s="93">
        <v>2</v>
      </c>
      <c r="C968" s="109">
        <v>0.0006028557895885557</v>
      </c>
      <c r="D968" s="93" t="s">
        <v>694</v>
      </c>
      <c r="E968" s="93" t="b">
        <v>0</v>
      </c>
      <c r="F968" s="93" t="b">
        <v>0</v>
      </c>
      <c r="G968" s="93" t="b">
        <v>0</v>
      </c>
    </row>
    <row r="969" spans="1:7" ht="15">
      <c r="A969" s="94" t="s">
        <v>837</v>
      </c>
      <c r="B969" s="93">
        <v>2</v>
      </c>
      <c r="C969" s="109">
        <v>0.0006028557895885557</v>
      </c>
      <c r="D969" s="93" t="s">
        <v>694</v>
      </c>
      <c r="E969" s="93" t="b">
        <v>0</v>
      </c>
      <c r="F969" s="93" t="b">
        <v>0</v>
      </c>
      <c r="G969" s="93" t="b">
        <v>0</v>
      </c>
    </row>
    <row r="970" spans="1:7" ht="15">
      <c r="A970" s="94" t="s">
        <v>838</v>
      </c>
      <c r="B970" s="93">
        <v>2</v>
      </c>
      <c r="C970" s="109">
        <v>0.0006028557895885557</v>
      </c>
      <c r="D970" s="93" t="s">
        <v>694</v>
      </c>
      <c r="E970" s="93" t="b">
        <v>0</v>
      </c>
      <c r="F970" s="93" t="b">
        <v>0</v>
      </c>
      <c r="G970" s="93" t="b">
        <v>0</v>
      </c>
    </row>
    <row r="971" spans="1:7" ht="15">
      <c r="A971" s="94" t="s">
        <v>1224</v>
      </c>
      <c r="B971" s="93">
        <v>2</v>
      </c>
      <c r="C971" s="109">
        <v>0.0006028557895885557</v>
      </c>
      <c r="D971" s="93" t="s">
        <v>694</v>
      </c>
      <c r="E971" s="93" t="b">
        <v>0</v>
      </c>
      <c r="F971" s="93" t="b">
        <v>0</v>
      </c>
      <c r="G971" s="93" t="b">
        <v>0</v>
      </c>
    </row>
    <row r="972" spans="1:7" ht="15">
      <c r="A972" s="94" t="s">
        <v>868</v>
      </c>
      <c r="B972" s="93">
        <v>2</v>
      </c>
      <c r="C972" s="109">
        <v>0.0007177308117843126</v>
      </c>
      <c r="D972" s="93" t="s">
        <v>694</v>
      </c>
      <c r="E972" s="93" t="b">
        <v>0</v>
      </c>
      <c r="F972" s="93" t="b">
        <v>0</v>
      </c>
      <c r="G972" s="93" t="b">
        <v>0</v>
      </c>
    </row>
    <row r="973" spans="1:7" ht="15">
      <c r="A973" s="94" t="s">
        <v>875</v>
      </c>
      <c r="B973" s="93">
        <v>2</v>
      </c>
      <c r="C973" s="109">
        <v>0.0007177308117843126</v>
      </c>
      <c r="D973" s="93" t="s">
        <v>694</v>
      </c>
      <c r="E973" s="93" t="b">
        <v>0</v>
      </c>
      <c r="F973" s="93" t="b">
        <v>0</v>
      </c>
      <c r="G973" s="93" t="b">
        <v>0</v>
      </c>
    </row>
    <row r="974" spans="1:7" ht="15">
      <c r="A974" s="94" t="s">
        <v>949</v>
      </c>
      <c r="B974" s="93">
        <v>2</v>
      </c>
      <c r="C974" s="109">
        <v>0.0007177308117843126</v>
      </c>
      <c r="D974" s="93" t="s">
        <v>694</v>
      </c>
      <c r="E974" s="93" t="b">
        <v>0</v>
      </c>
      <c r="F974" s="93" t="b">
        <v>0</v>
      </c>
      <c r="G974" s="93" t="b">
        <v>0</v>
      </c>
    </row>
    <row r="975" spans="1:7" ht="15">
      <c r="A975" s="94" t="s">
        <v>1225</v>
      </c>
      <c r="B975" s="93">
        <v>2</v>
      </c>
      <c r="C975" s="109">
        <v>0.0007177308117843126</v>
      </c>
      <c r="D975" s="93" t="s">
        <v>694</v>
      </c>
      <c r="E975" s="93" t="b">
        <v>0</v>
      </c>
      <c r="F975" s="93" t="b">
        <v>0</v>
      </c>
      <c r="G975" s="93" t="b">
        <v>0</v>
      </c>
    </row>
    <row r="976" spans="1:7" ht="15">
      <c r="A976" s="94" t="s">
        <v>1226</v>
      </c>
      <c r="B976" s="93">
        <v>2</v>
      </c>
      <c r="C976" s="109">
        <v>0.0006028557895885557</v>
      </c>
      <c r="D976" s="93" t="s">
        <v>694</v>
      </c>
      <c r="E976" s="93" t="b">
        <v>0</v>
      </c>
      <c r="F976" s="93" t="b">
        <v>0</v>
      </c>
      <c r="G976" s="93" t="b">
        <v>0</v>
      </c>
    </row>
    <row r="977" spans="1:7" ht="15">
      <c r="A977" s="94" t="s">
        <v>1227</v>
      </c>
      <c r="B977" s="93">
        <v>2</v>
      </c>
      <c r="C977" s="109">
        <v>0.0006028557895885557</v>
      </c>
      <c r="D977" s="93" t="s">
        <v>694</v>
      </c>
      <c r="E977" s="93" t="b">
        <v>0</v>
      </c>
      <c r="F977" s="93" t="b">
        <v>0</v>
      </c>
      <c r="G977" s="93" t="b">
        <v>0</v>
      </c>
    </row>
    <row r="978" spans="1:7" ht="15">
      <c r="A978" s="94" t="s">
        <v>1228</v>
      </c>
      <c r="B978" s="93">
        <v>2</v>
      </c>
      <c r="C978" s="109">
        <v>0.0007177308117843126</v>
      </c>
      <c r="D978" s="93" t="s">
        <v>694</v>
      </c>
      <c r="E978" s="93" t="b">
        <v>0</v>
      </c>
      <c r="F978" s="93" t="b">
        <v>0</v>
      </c>
      <c r="G978" s="93" t="b">
        <v>0</v>
      </c>
    </row>
    <row r="979" spans="1:7" ht="15">
      <c r="A979" s="94" t="s">
        <v>1229</v>
      </c>
      <c r="B979" s="93">
        <v>2</v>
      </c>
      <c r="C979" s="109">
        <v>0.0007177308117843126</v>
      </c>
      <c r="D979" s="93" t="s">
        <v>694</v>
      </c>
      <c r="E979" s="93" t="b">
        <v>0</v>
      </c>
      <c r="F979" s="93" t="b">
        <v>0</v>
      </c>
      <c r="G979" s="93" t="b">
        <v>0</v>
      </c>
    </row>
    <row r="980" spans="1:7" ht="15">
      <c r="A980" s="94" t="s">
        <v>1230</v>
      </c>
      <c r="B980" s="93">
        <v>2</v>
      </c>
      <c r="C980" s="109">
        <v>0.0007177308117843126</v>
      </c>
      <c r="D980" s="93" t="s">
        <v>694</v>
      </c>
      <c r="E980" s="93" t="b">
        <v>0</v>
      </c>
      <c r="F980" s="93" t="b">
        <v>0</v>
      </c>
      <c r="G980" s="93" t="b">
        <v>0</v>
      </c>
    </row>
    <row r="981" spans="1:7" ht="15">
      <c r="A981" s="94" t="s">
        <v>1231</v>
      </c>
      <c r="B981" s="93">
        <v>2</v>
      </c>
      <c r="C981" s="109">
        <v>0.0007177308117843126</v>
      </c>
      <c r="D981" s="93" t="s">
        <v>694</v>
      </c>
      <c r="E981" s="93" t="b">
        <v>0</v>
      </c>
      <c r="F981" s="93" t="b">
        <v>0</v>
      </c>
      <c r="G981" s="93" t="b">
        <v>0</v>
      </c>
    </row>
    <row r="982" spans="1:7" ht="15">
      <c r="A982" s="94" t="s">
        <v>713</v>
      </c>
      <c r="B982" s="93">
        <v>44</v>
      </c>
      <c r="C982" s="109">
        <v>0</v>
      </c>
      <c r="D982" s="93" t="s">
        <v>695</v>
      </c>
      <c r="E982" s="93" t="b">
        <v>1</v>
      </c>
      <c r="F982" s="93" t="b">
        <v>0</v>
      </c>
      <c r="G982" s="93" t="b">
        <v>0</v>
      </c>
    </row>
    <row r="983" spans="1:7" ht="15">
      <c r="A983" s="94" t="s">
        <v>714</v>
      </c>
      <c r="B983" s="93">
        <v>38</v>
      </c>
      <c r="C983" s="109">
        <v>0</v>
      </c>
      <c r="D983" s="93" t="s">
        <v>695</v>
      </c>
      <c r="E983" s="93" t="b">
        <v>0</v>
      </c>
      <c r="F983" s="93" t="b">
        <v>0</v>
      </c>
      <c r="G983" s="93" t="b">
        <v>0</v>
      </c>
    </row>
    <row r="984" spans="1:7" ht="15">
      <c r="A984" s="94" t="s">
        <v>715</v>
      </c>
      <c r="B984" s="93">
        <v>11</v>
      </c>
      <c r="C984" s="109">
        <v>0</v>
      </c>
      <c r="D984" s="93" t="s">
        <v>695</v>
      </c>
      <c r="E984" s="93" t="b">
        <v>0</v>
      </c>
      <c r="F984" s="93" t="b">
        <v>0</v>
      </c>
      <c r="G984" s="93" t="b">
        <v>0</v>
      </c>
    </row>
    <row r="985" spans="1:7" ht="15">
      <c r="A985" s="94" t="s">
        <v>716</v>
      </c>
      <c r="B985" s="93">
        <v>10</v>
      </c>
      <c r="C985" s="109">
        <v>0</v>
      </c>
      <c r="D985" s="93" t="s">
        <v>695</v>
      </c>
      <c r="E985" s="93" t="b">
        <v>0</v>
      </c>
      <c r="F985" s="93" t="b">
        <v>0</v>
      </c>
      <c r="G985" s="93" t="b">
        <v>0</v>
      </c>
    </row>
    <row r="986" spans="1:7" ht="15">
      <c r="A986" s="94" t="s">
        <v>717</v>
      </c>
      <c r="B986" s="93">
        <v>10</v>
      </c>
      <c r="C986" s="109">
        <v>0</v>
      </c>
      <c r="D986" s="93" t="s">
        <v>695</v>
      </c>
      <c r="E986" s="93" t="b">
        <v>0</v>
      </c>
      <c r="F986" s="93" t="b">
        <v>0</v>
      </c>
      <c r="G986" s="93" t="b">
        <v>0</v>
      </c>
    </row>
    <row r="987" spans="1:7" ht="15">
      <c r="A987" s="94" t="s">
        <v>718</v>
      </c>
      <c r="B987" s="93">
        <v>9</v>
      </c>
      <c r="C987" s="109">
        <v>0</v>
      </c>
      <c r="D987" s="93" t="s">
        <v>695</v>
      </c>
      <c r="E987" s="93" t="b">
        <v>0</v>
      </c>
      <c r="F987" s="93" t="b">
        <v>0</v>
      </c>
      <c r="G987" s="93" t="b">
        <v>0</v>
      </c>
    </row>
    <row r="988" spans="1:7" ht="15">
      <c r="A988" s="94" t="s">
        <v>751</v>
      </c>
      <c r="B988" s="93">
        <v>8</v>
      </c>
      <c r="C988" s="109">
        <v>0</v>
      </c>
      <c r="D988" s="93" t="s">
        <v>695</v>
      </c>
      <c r="E988" s="93" t="b">
        <v>0</v>
      </c>
      <c r="F988" s="93" t="b">
        <v>0</v>
      </c>
      <c r="G988" s="93" t="b">
        <v>0</v>
      </c>
    </row>
    <row r="989" spans="1:7" ht="15">
      <c r="A989" s="94" t="s">
        <v>752</v>
      </c>
      <c r="B989" s="93">
        <v>7</v>
      </c>
      <c r="C989" s="109">
        <v>0.0015523343044768763</v>
      </c>
      <c r="D989" s="93" t="s">
        <v>695</v>
      </c>
      <c r="E989" s="93" t="b">
        <v>0</v>
      </c>
      <c r="F989" s="93" t="b">
        <v>0</v>
      </c>
      <c r="G989" s="93" t="b">
        <v>0</v>
      </c>
    </row>
    <row r="990" spans="1:7" ht="15">
      <c r="A990" s="94" t="s">
        <v>739</v>
      </c>
      <c r="B990" s="93">
        <v>6</v>
      </c>
      <c r="C990" s="109">
        <v>0</v>
      </c>
      <c r="D990" s="93" t="s">
        <v>695</v>
      </c>
      <c r="E990" s="93" t="b">
        <v>0</v>
      </c>
      <c r="F990" s="93" t="b">
        <v>0</v>
      </c>
      <c r="G990" s="93" t="b">
        <v>0</v>
      </c>
    </row>
    <row r="991" spans="1:7" ht="15">
      <c r="A991" s="94" t="s">
        <v>722</v>
      </c>
      <c r="B991" s="93">
        <v>6</v>
      </c>
      <c r="C991" s="109">
        <v>0</v>
      </c>
      <c r="D991" s="93" t="s">
        <v>695</v>
      </c>
      <c r="E991" s="93" t="b">
        <v>0</v>
      </c>
      <c r="F991" s="93" t="b">
        <v>0</v>
      </c>
      <c r="G991" s="93" t="b">
        <v>0</v>
      </c>
    </row>
    <row r="992" spans="1:7" ht="15">
      <c r="A992" s="94" t="s">
        <v>809</v>
      </c>
      <c r="B992" s="93">
        <v>6</v>
      </c>
      <c r="C992" s="109">
        <v>0.003045978255602147</v>
      </c>
      <c r="D992" s="93" t="s">
        <v>695</v>
      </c>
      <c r="E992" s="93" t="b">
        <v>0</v>
      </c>
      <c r="F992" s="93" t="b">
        <v>0</v>
      </c>
      <c r="G992" s="93" t="b">
        <v>0</v>
      </c>
    </row>
    <row r="993" spans="1:7" ht="15">
      <c r="A993" s="94" t="s">
        <v>756</v>
      </c>
      <c r="B993" s="93">
        <v>6</v>
      </c>
      <c r="C993" s="109">
        <v>0.003045978255602147</v>
      </c>
      <c r="D993" s="93" t="s">
        <v>695</v>
      </c>
      <c r="E993" s="93" t="b">
        <v>0</v>
      </c>
      <c r="F993" s="93" t="b">
        <v>0</v>
      </c>
      <c r="G993" s="93" t="b">
        <v>0</v>
      </c>
    </row>
    <row r="994" spans="1:7" ht="15">
      <c r="A994" s="94" t="s">
        <v>731</v>
      </c>
      <c r="B994" s="93">
        <v>5</v>
      </c>
      <c r="C994" s="109">
        <v>0</v>
      </c>
      <c r="D994" s="93" t="s">
        <v>695</v>
      </c>
      <c r="E994" s="93" t="b">
        <v>0</v>
      </c>
      <c r="F994" s="93" t="b">
        <v>0</v>
      </c>
      <c r="G994" s="93" t="b">
        <v>0</v>
      </c>
    </row>
    <row r="995" spans="1:7" ht="15">
      <c r="A995" s="94" t="s">
        <v>733</v>
      </c>
      <c r="B995" s="93">
        <v>5</v>
      </c>
      <c r="C995" s="109">
        <v>0</v>
      </c>
      <c r="D995" s="93" t="s">
        <v>695</v>
      </c>
      <c r="E995" s="93" t="b">
        <v>0</v>
      </c>
      <c r="F995" s="93" t="b">
        <v>0</v>
      </c>
      <c r="G995" s="93" t="b">
        <v>0</v>
      </c>
    </row>
    <row r="996" spans="1:7" ht="15">
      <c r="A996" s="94" t="s">
        <v>734</v>
      </c>
      <c r="B996" s="93">
        <v>5</v>
      </c>
      <c r="C996" s="109">
        <v>0</v>
      </c>
      <c r="D996" s="93" t="s">
        <v>695</v>
      </c>
      <c r="E996" s="93" t="b">
        <v>0</v>
      </c>
      <c r="F996" s="93" t="b">
        <v>0</v>
      </c>
      <c r="G996" s="93" t="b">
        <v>0</v>
      </c>
    </row>
    <row r="997" spans="1:7" ht="15">
      <c r="A997" s="94" t="s">
        <v>740</v>
      </c>
      <c r="B997" s="93">
        <v>5</v>
      </c>
      <c r="C997" s="109">
        <v>0</v>
      </c>
      <c r="D997" s="93" t="s">
        <v>695</v>
      </c>
      <c r="E997" s="93" t="b">
        <v>0</v>
      </c>
      <c r="F997" s="93" t="b">
        <v>0</v>
      </c>
      <c r="G997" s="93" t="b">
        <v>0</v>
      </c>
    </row>
    <row r="998" spans="1:7" ht="15">
      <c r="A998" s="94" t="s">
        <v>741</v>
      </c>
      <c r="B998" s="93">
        <v>5</v>
      </c>
      <c r="C998" s="109">
        <v>0</v>
      </c>
      <c r="D998" s="93" t="s">
        <v>695</v>
      </c>
      <c r="E998" s="93" t="b">
        <v>0</v>
      </c>
      <c r="F998" s="93" t="b">
        <v>0</v>
      </c>
      <c r="G998" s="93" t="b">
        <v>0</v>
      </c>
    </row>
    <row r="999" spans="1:7" ht="15">
      <c r="A999" s="94" t="s">
        <v>742</v>
      </c>
      <c r="B999" s="93">
        <v>5</v>
      </c>
      <c r="C999" s="109">
        <v>0</v>
      </c>
      <c r="D999" s="93" t="s">
        <v>695</v>
      </c>
      <c r="E999" s="93" t="b">
        <v>0</v>
      </c>
      <c r="F999" s="93" t="b">
        <v>0</v>
      </c>
      <c r="G999" s="93" t="b">
        <v>0</v>
      </c>
    </row>
    <row r="1000" spans="1:7" ht="15">
      <c r="A1000" s="94" t="s">
        <v>743</v>
      </c>
      <c r="B1000" s="93">
        <v>5</v>
      </c>
      <c r="C1000" s="109">
        <v>0</v>
      </c>
      <c r="D1000" s="93" t="s">
        <v>695</v>
      </c>
      <c r="E1000" s="93" t="b">
        <v>0</v>
      </c>
      <c r="F1000" s="93" t="b">
        <v>0</v>
      </c>
      <c r="G1000" s="93" t="b">
        <v>0</v>
      </c>
    </row>
    <row r="1001" spans="1:7" ht="15">
      <c r="A1001" s="94" t="s">
        <v>744</v>
      </c>
      <c r="B1001" s="93">
        <v>5</v>
      </c>
      <c r="C1001" s="109">
        <v>0</v>
      </c>
      <c r="D1001" s="93" t="s">
        <v>695</v>
      </c>
      <c r="E1001" s="93" t="b">
        <v>0</v>
      </c>
      <c r="F1001" s="93" t="b">
        <v>0</v>
      </c>
      <c r="G1001" s="93" t="b">
        <v>0</v>
      </c>
    </row>
    <row r="1002" spans="1:7" ht="15">
      <c r="A1002" s="94" t="s">
        <v>723</v>
      </c>
      <c r="B1002" s="93">
        <v>5</v>
      </c>
      <c r="C1002" s="109">
        <v>0</v>
      </c>
      <c r="D1002" s="93" t="s">
        <v>695</v>
      </c>
      <c r="E1002" s="93" t="b">
        <v>0</v>
      </c>
      <c r="F1002" s="93" t="b">
        <v>0</v>
      </c>
      <c r="G1002" s="93" t="b">
        <v>0</v>
      </c>
    </row>
    <row r="1003" spans="1:7" ht="15">
      <c r="A1003" s="94" t="s">
        <v>746</v>
      </c>
      <c r="B1003" s="93">
        <v>5</v>
      </c>
      <c r="C1003" s="109">
        <v>0</v>
      </c>
      <c r="D1003" s="93" t="s">
        <v>695</v>
      </c>
      <c r="E1003" s="93" t="b">
        <v>0</v>
      </c>
      <c r="F1003" s="93" t="b">
        <v>0</v>
      </c>
      <c r="G1003" s="93" t="b">
        <v>0</v>
      </c>
    </row>
    <row r="1004" spans="1:7" ht="15">
      <c r="A1004" s="94" t="s">
        <v>732</v>
      </c>
      <c r="B1004" s="93">
        <v>5</v>
      </c>
      <c r="C1004" s="109">
        <v>0</v>
      </c>
      <c r="D1004" s="93" t="s">
        <v>695</v>
      </c>
      <c r="E1004" s="93" t="b">
        <v>0</v>
      </c>
      <c r="F1004" s="93" t="b">
        <v>0</v>
      </c>
      <c r="G1004" s="93" t="b">
        <v>0</v>
      </c>
    </row>
    <row r="1005" spans="1:7" ht="15">
      <c r="A1005" s="94" t="s">
        <v>724</v>
      </c>
      <c r="B1005" s="93">
        <v>5</v>
      </c>
      <c r="C1005" s="109">
        <v>0</v>
      </c>
      <c r="D1005" s="93" t="s">
        <v>695</v>
      </c>
      <c r="E1005" s="93" t="b">
        <v>1</v>
      </c>
      <c r="F1005" s="93" t="b">
        <v>0</v>
      </c>
      <c r="G1005" s="93" t="b">
        <v>0</v>
      </c>
    </row>
    <row r="1006" spans="1:7" ht="15">
      <c r="A1006" s="94" t="s">
        <v>747</v>
      </c>
      <c r="B1006" s="93">
        <v>5</v>
      </c>
      <c r="C1006" s="109">
        <v>0</v>
      </c>
      <c r="D1006" s="93" t="s">
        <v>695</v>
      </c>
      <c r="E1006" s="93" t="b">
        <v>0</v>
      </c>
      <c r="F1006" s="93" t="b">
        <v>0</v>
      </c>
      <c r="G1006" s="93" t="b">
        <v>0</v>
      </c>
    </row>
    <row r="1007" spans="1:7" ht="15">
      <c r="A1007" s="94" t="s">
        <v>748</v>
      </c>
      <c r="B1007" s="93">
        <v>5</v>
      </c>
      <c r="C1007" s="109">
        <v>0</v>
      </c>
      <c r="D1007" s="93" t="s">
        <v>695</v>
      </c>
      <c r="E1007" s="93" t="b">
        <v>1</v>
      </c>
      <c r="F1007" s="93" t="b">
        <v>0</v>
      </c>
      <c r="G1007" s="93" t="b">
        <v>0</v>
      </c>
    </row>
    <row r="1008" spans="1:7" ht="15">
      <c r="A1008" s="94" t="s">
        <v>745</v>
      </c>
      <c r="B1008" s="93">
        <v>5</v>
      </c>
      <c r="C1008" s="109">
        <v>0</v>
      </c>
      <c r="D1008" s="93" t="s">
        <v>695</v>
      </c>
      <c r="E1008" s="93" t="b">
        <v>0</v>
      </c>
      <c r="F1008" s="93" t="b">
        <v>0</v>
      </c>
      <c r="G1008" s="93" t="b">
        <v>0</v>
      </c>
    </row>
    <row r="1009" spans="1:7" ht="15">
      <c r="A1009" s="94" t="s">
        <v>721</v>
      </c>
      <c r="B1009" s="93">
        <v>5</v>
      </c>
      <c r="C1009" s="109">
        <v>0</v>
      </c>
      <c r="D1009" s="93" t="s">
        <v>695</v>
      </c>
      <c r="E1009" s="93" t="b">
        <v>0</v>
      </c>
      <c r="F1009" s="93" t="b">
        <v>1</v>
      </c>
      <c r="G1009" s="93" t="b">
        <v>0</v>
      </c>
    </row>
    <row r="1010" spans="1:7" ht="15">
      <c r="A1010" s="94" t="s">
        <v>728</v>
      </c>
      <c r="B1010" s="93">
        <v>5</v>
      </c>
      <c r="C1010" s="109">
        <v>0</v>
      </c>
      <c r="D1010" s="93" t="s">
        <v>695</v>
      </c>
      <c r="E1010" s="93" t="b">
        <v>0</v>
      </c>
      <c r="F1010" s="93" t="b">
        <v>0</v>
      </c>
      <c r="G1010" s="93" t="b">
        <v>0</v>
      </c>
    </row>
    <row r="1011" spans="1:7" ht="15">
      <c r="A1011" s="94" t="s">
        <v>720</v>
      </c>
      <c r="B1011" s="93">
        <v>5</v>
      </c>
      <c r="C1011" s="109">
        <v>0</v>
      </c>
      <c r="D1011" s="93" t="s">
        <v>695</v>
      </c>
      <c r="E1011" s="93" t="b">
        <v>0</v>
      </c>
      <c r="F1011" s="93" t="b">
        <v>0</v>
      </c>
      <c r="G1011" s="93" t="b">
        <v>0</v>
      </c>
    </row>
    <row r="1012" spans="1:7" ht="15">
      <c r="A1012" s="94" t="s">
        <v>719</v>
      </c>
      <c r="B1012" s="93">
        <v>5</v>
      </c>
      <c r="C1012" s="109">
        <v>0</v>
      </c>
      <c r="D1012" s="93" t="s">
        <v>695</v>
      </c>
      <c r="E1012" s="93" t="b">
        <v>0</v>
      </c>
      <c r="F1012" s="93" t="b">
        <v>0</v>
      </c>
      <c r="G1012" s="93" t="b">
        <v>0</v>
      </c>
    </row>
    <row r="1013" spans="1:7" ht="15">
      <c r="A1013" s="94" t="s">
        <v>749</v>
      </c>
      <c r="B1013" s="93">
        <v>5</v>
      </c>
      <c r="C1013" s="109">
        <v>0</v>
      </c>
      <c r="D1013" s="93" t="s">
        <v>695</v>
      </c>
      <c r="E1013" s="93" t="b">
        <v>0</v>
      </c>
      <c r="F1013" s="93" t="b">
        <v>0</v>
      </c>
      <c r="G1013" s="93" t="b">
        <v>0</v>
      </c>
    </row>
    <row r="1014" spans="1:7" ht="15">
      <c r="A1014" s="94" t="s">
        <v>729</v>
      </c>
      <c r="B1014" s="93">
        <v>5</v>
      </c>
      <c r="C1014" s="109">
        <v>0</v>
      </c>
      <c r="D1014" s="93" t="s">
        <v>695</v>
      </c>
      <c r="E1014" s="93" t="b">
        <v>0</v>
      </c>
      <c r="F1014" s="93" t="b">
        <v>0</v>
      </c>
      <c r="G1014" s="93" t="b">
        <v>0</v>
      </c>
    </row>
    <row r="1015" spans="1:7" ht="15">
      <c r="A1015" s="94" t="s">
        <v>750</v>
      </c>
      <c r="B1015" s="93">
        <v>5</v>
      </c>
      <c r="C1015" s="109">
        <v>0</v>
      </c>
      <c r="D1015" s="93" t="s">
        <v>695</v>
      </c>
      <c r="E1015" s="93" t="b">
        <v>0</v>
      </c>
      <c r="F1015" s="93" t="b">
        <v>0</v>
      </c>
      <c r="G1015" s="93" t="b">
        <v>0</v>
      </c>
    </row>
    <row r="1016" spans="1:7" ht="15">
      <c r="A1016" s="94" t="s">
        <v>730</v>
      </c>
      <c r="B1016" s="93">
        <v>5</v>
      </c>
      <c r="C1016" s="109">
        <v>0</v>
      </c>
      <c r="D1016" s="93" t="s">
        <v>695</v>
      </c>
      <c r="E1016" s="93" t="b">
        <v>0</v>
      </c>
      <c r="F1016" s="93" t="b">
        <v>0</v>
      </c>
      <c r="G1016" s="93" t="b">
        <v>0</v>
      </c>
    </row>
    <row r="1017" spans="1:7" ht="15">
      <c r="A1017" s="94" t="s">
        <v>725</v>
      </c>
      <c r="B1017" s="93">
        <v>5</v>
      </c>
      <c r="C1017" s="109">
        <v>0</v>
      </c>
      <c r="D1017" s="93" t="s">
        <v>695</v>
      </c>
      <c r="E1017" s="93" t="b">
        <v>0</v>
      </c>
      <c r="F1017" s="93" t="b">
        <v>0</v>
      </c>
      <c r="G1017" s="93" t="b">
        <v>0</v>
      </c>
    </row>
    <row r="1018" spans="1:7" ht="15">
      <c r="A1018" s="94" t="s">
        <v>726</v>
      </c>
      <c r="B1018" s="93">
        <v>5</v>
      </c>
      <c r="C1018" s="109">
        <v>0</v>
      </c>
      <c r="D1018" s="93" t="s">
        <v>695</v>
      </c>
      <c r="E1018" s="93" t="b">
        <v>0</v>
      </c>
      <c r="F1018" s="93" t="b">
        <v>0</v>
      </c>
      <c r="G1018" s="93" t="b">
        <v>0</v>
      </c>
    </row>
    <row r="1019" spans="1:7" ht="15">
      <c r="A1019" s="94" t="s">
        <v>735</v>
      </c>
      <c r="B1019" s="93">
        <v>5</v>
      </c>
      <c r="C1019" s="109">
        <v>0</v>
      </c>
      <c r="D1019" s="93" t="s">
        <v>695</v>
      </c>
      <c r="E1019" s="93" t="b">
        <v>0</v>
      </c>
      <c r="F1019" s="93" t="b">
        <v>0</v>
      </c>
      <c r="G1019" s="93" t="b">
        <v>0</v>
      </c>
    </row>
    <row r="1020" spans="1:7" ht="15">
      <c r="A1020" s="94" t="s">
        <v>736</v>
      </c>
      <c r="B1020" s="93">
        <v>5</v>
      </c>
      <c r="C1020" s="109">
        <v>0</v>
      </c>
      <c r="D1020" s="93" t="s">
        <v>695</v>
      </c>
      <c r="E1020" s="93" t="b">
        <v>0</v>
      </c>
      <c r="F1020" s="93" t="b">
        <v>0</v>
      </c>
      <c r="G1020" s="93" t="b">
        <v>0</v>
      </c>
    </row>
    <row r="1021" spans="1:7" ht="15">
      <c r="A1021" s="94" t="s">
        <v>727</v>
      </c>
      <c r="B1021" s="93">
        <v>5</v>
      </c>
      <c r="C1021" s="109">
        <v>0</v>
      </c>
      <c r="D1021" s="93" t="s">
        <v>695</v>
      </c>
      <c r="E1021" s="93" t="b">
        <v>0</v>
      </c>
      <c r="F1021" s="93" t="b">
        <v>0</v>
      </c>
      <c r="G1021" s="93" t="b">
        <v>0</v>
      </c>
    </row>
    <row r="1022" spans="1:7" ht="15">
      <c r="A1022" s="94" t="s">
        <v>737</v>
      </c>
      <c r="B1022" s="93">
        <v>5</v>
      </c>
      <c r="C1022" s="109">
        <v>0</v>
      </c>
      <c r="D1022" s="93" t="s">
        <v>695</v>
      </c>
      <c r="E1022" s="93" t="b">
        <v>0</v>
      </c>
      <c r="F1022" s="93" t="b">
        <v>0</v>
      </c>
      <c r="G1022" s="93" t="b">
        <v>0</v>
      </c>
    </row>
    <row r="1023" spans="1:7" ht="15">
      <c r="A1023" s="94" t="s">
        <v>738</v>
      </c>
      <c r="B1023" s="93">
        <v>5</v>
      </c>
      <c r="C1023" s="109">
        <v>0</v>
      </c>
      <c r="D1023" s="93" t="s">
        <v>695</v>
      </c>
      <c r="E1023" s="93" t="b">
        <v>0</v>
      </c>
      <c r="F1023" s="93" t="b">
        <v>0</v>
      </c>
      <c r="G1023" s="93" t="b">
        <v>0</v>
      </c>
    </row>
    <row r="1024" spans="1:7" ht="15">
      <c r="A1024" s="94" t="s">
        <v>812</v>
      </c>
      <c r="B1024" s="93">
        <v>4</v>
      </c>
      <c r="C1024" s="109">
        <v>0.0008870481739867864</v>
      </c>
      <c r="D1024" s="93" t="s">
        <v>695</v>
      </c>
      <c r="E1024" s="93" t="b">
        <v>0</v>
      </c>
      <c r="F1024" s="93" t="b">
        <v>0</v>
      </c>
      <c r="G1024" s="93" t="b">
        <v>0</v>
      </c>
    </row>
    <row r="1025" spans="1:7" ht="15">
      <c r="A1025" s="94" t="s">
        <v>775</v>
      </c>
      <c r="B1025" s="93">
        <v>4</v>
      </c>
      <c r="C1025" s="109">
        <v>0.0008870481739867864</v>
      </c>
      <c r="D1025" s="93" t="s">
        <v>695</v>
      </c>
      <c r="E1025" s="93" t="b">
        <v>0</v>
      </c>
      <c r="F1025" s="93" t="b">
        <v>0</v>
      </c>
      <c r="G1025" s="93" t="b">
        <v>0</v>
      </c>
    </row>
    <row r="1026" spans="1:7" ht="15">
      <c r="A1026" s="94" t="s">
        <v>938</v>
      </c>
      <c r="B1026" s="93">
        <v>3</v>
      </c>
      <c r="C1026" s="109">
        <v>0.0015229891278010735</v>
      </c>
      <c r="D1026" s="93" t="s">
        <v>695</v>
      </c>
      <c r="E1026" s="93" t="b">
        <v>0</v>
      </c>
      <c r="F1026" s="93" t="b">
        <v>0</v>
      </c>
      <c r="G1026" s="93" t="b">
        <v>0</v>
      </c>
    </row>
    <row r="1027" spans="1:7" ht="15">
      <c r="A1027" s="94" t="s">
        <v>837</v>
      </c>
      <c r="B1027" s="93">
        <v>3</v>
      </c>
      <c r="C1027" s="109">
        <v>0.0015229891278010735</v>
      </c>
      <c r="D1027" s="93" t="s">
        <v>695</v>
      </c>
      <c r="E1027" s="93" t="b">
        <v>0</v>
      </c>
      <c r="F1027" s="93" t="b">
        <v>0</v>
      </c>
      <c r="G1027" s="93" t="b">
        <v>0</v>
      </c>
    </row>
    <row r="1028" spans="1:7" ht="15">
      <c r="A1028" s="94" t="s">
        <v>838</v>
      </c>
      <c r="B1028" s="93">
        <v>3</v>
      </c>
      <c r="C1028" s="109">
        <v>0.0015229891278010735</v>
      </c>
      <c r="D1028" s="93" t="s">
        <v>695</v>
      </c>
      <c r="E1028" s="93" t="b">
        <v>0</v>
      </c>
      <c r="F1028" s="93" t="b">
        <v>0</v>
      </c>
      <c r="G1028" s="93" t="b">
        <v>0</v>
      </c>
    </row>
    <row r="1029" spans="1:7" ht="15">
      <c r="A1029" s="94" t="s">
        <v>939</v>
      </c>
      <c r="B1029" s="93">
        <v>3</v>
      </c>
      <c r="C1029" s="109">
        <v>0.0015229891278010735</v>
      </c>
      <c r="D1029" s="93" t="s">
        <v>695</v>
      </c>
      <c r="E1029" s="93" t="b">
        <v>0</v>
      </c>
      <c r="F1029" s="93" t="b">
        <v>0</v>
      </c>
      <c r="G1029" s="93" t="b">
        <v>0</v>
      </c>
    </row>
    <row r="1030" spans="1:7" ht="15">
      <c r="A1030" s="94" t="s">
        <v>876</v>
      </c>
      <c r="B1030" s="93">
        <v>3</v>
      </c>
      <c r="C1030" s="109">
        <v>0.0015229891278010735</v>
      </c>
      <c r="D1030" s="93" t="s">
        <v>695</v>
      </c>
      <c r="E1030" s="93" t="b">
        <v>1</v>
      </c>
      <c r="F1030" s="93" t="b">
        <v>0</v>
      </c>
      <c r="G1030" s="93" t="b">
        <v>0</v>
      </c>
    </row>
    <row r="1031" spans="1:7" ht="15">
      <c r="A1031" s="94" t="s">
        <v>839</v>
      </c>
      <c r="B1031" s="93">
        <v>3</v>
      </c>
      <c r="C1031" s="109">
        <v>0.0015229891278010735</v>
      </c>
      <c r="D1031" s="93" t="s">
        <v>695</v>
      </c>
      <c r="E1031" s="93" t="b">
        <v>0</v>
      </c>
      <c r="F1031" s="93" t="b">
        <v>0</v>
      </c>
      <c r="G1031" s="93" t="b">
        <v>0</v>
      </c>
    </row>
    <row r="1032" spans="1:7" ht="15">
      <c r="A1032" s="94" t="s">
        <v>810</v>
      </c>
      <c r="B1032" s="93">
        <v>3</v>
      </c>
      <c r="C1032" s="109">
        <v>0.0015229891278010735</v>
      </c>
      <c r="D1032" s="93" t="s">
        <v>695</v>
      </c>
      <c r="E1032" s="93" t="b">
        <v>0</v>
      </c>
      <c r="F1032" s="93" t="b">
        <v>0</v>
      </c>
      <c r="G1032" s="93" t="b">
        <v>0</v>
      </c>
    </row>
    <row r="1033" spans="1:7" ht="15">
      <c r="A1033" s="94" t="s">
        <v>940</v>
      </c>
      <c r="B1033" s="93">
        <v>3</v>
      </c>
      <c r="C1033" s="109">
        <v>0.0015229891278010735</v>
      </c>
      <c r="D1033" s="93" t="s">
        <v>695</v>
      </c>
      <c r="E1033" s="93" t="b">
        <v>1</v>
      </c>
      <c r="F1033" s="93" t="b">
        <v>0</v>
      </c>
      <c r="G1033" s="93" t="b">
        <v>0</v>
      </c>
    </row>
    <row r="1034" spans="1:7" ht="15">
      <c r="A1034" s="94" t="s">
        <v>877</v>
      </c>
      <c r="B1034" s="93">
        <v>3</v>
      </c>
      <c r="C1034" s="109">
        <v>0.0015229891278010735</v>
      </c>
      <c r="D1034" s="93" t="s">
        <v>695</v>
      </c>
      <c r="E1034" s="93" t="b">
        <v>0</v>
      </c>
      <c r="F1034" s="93" t="b">
        <v>0</v>
      </c>
      <c r="G1034" s="93" t="b">
        <v>0</v>
      </c>
    </row>
    <row r="1035" spans="1:7" ht="15">
      <c r="A1035" s="94" t="s">
        <v>811</v>
      </c>
      <c r="B1035" s="93">
        <v>3</v>
      </c>
      <c r="C1035" s="109">
        <v>0.0015229891278010735</v>
      </c>
      <c r="D1035" s="93" t="s">
        <v>695</v>
      </c>
      <c r="E1035" s="93" t="b">
        <v>0</v>
      </c>
      <c r="F1035" s="93" t="b">
        <v>0</v>
      </c>
      <c r="G1035" s="93" t="b">
        <v>0</v>
      </c>
    </row>
    <row r="1036" spans="1:7" ht="15">
      <c r="A1036" s="94" t="s">
        <v>757</v>
      </c>
      <c r="B1036" s="93">
        <v>3</v>
      </c>
      <c r="C1036" s="109">
        <v>0.0015229891278010735</v>
      </c>
      <c r="D1036" s="93" t="s">
        <v>695</v>
      </c>
      <c r="E1036" s="93" t="b">
        <v>0</v>
      </c>
      <c r="F1036" s="93" t="b">
        <v>0</v>
      </c>
      <c r="G1036" s="93" t="b">
        <v>0</v>
      </c>
    </row>
    <row r="1037" spans="1:7" ht="15">
      <c r="A1037" s="94" t="s">
        <v>941</v>
      </c>
      <c r="B1037" s="93">
        <v>3</v>
      </c>
      <c r="C1037" s="109">
        <v>0.0015229891278010735</v>
      </c>
      <c r="D1037" s="93" t="s">
        <v>695</v>
      </c>
      <c r="E1037" s="93" t="b">
        <v>0</v>
      </c>
      <c r="F1037" s="93" t="b">
        <v>0</v>
      </c>
      <c r="G1037" s="93" t="b">
        <v>0</v>
      </c>
    </row>
    <row r="1038" spans="1:7" ht="15">
      <c r="A1038" s="94" t="s">
        <v>762</v>
      </c>
      <c r="B1038" s="93">
        <v>3</v>
      </c>
      <c r="C1038" s="109">
        <v>0.0015229891278010735</v>
      </c>
      <c r="D1038" s="93" t="s">
        <v>695</v>
      </c>
      <c r="E1038" s="93" t="b">
        <v>0</v>
      </c>
      <c r="F1038" s="93" t="b">
        <v>0</v>
      </c>
      <c r="G1038" s="93" t="b">
        <v>0</v>
      </c>
    </row>
    <row r="1039" spans="1:7" ht="15">
      <c r="A1039" s="94" t="s">
        <v>942</v>
      </c>
      <c r="B1039" s="93">
        <v>3</v>
      </c>
      <c r="C1039" s="109">
        <v>0.0015229891278010735</v>
      </c>
      <c r="D1039" s="93" t="s">
        <v>695</v>
      </c>
      <c r="E1039" s="93" t="b">
        <v>0</v>
      </c>
      <c r="F1039" s="93" t="b">
        <v>0</v>
      </c>
      <c r="G1039" s="93" t="b">
        <v>0</v>
      </c>
    </row>
    <row r="1040" spans="1:7" ht="15">
      <c r="A1040" s="94" t="s">
        <v>785</v>
      </c>
      <c r="B1040" s="93">
        <v>3</v>
      </c>
      <c r="C1040" s="109">
        <v>0.0015229891278010735</v>
      </c>
      <c r="D1040" s="93" t="s">
        <v>695</v>
      </c>
      <c r="E1040" s="93" t="b">
        <v>0</v>
      </c>
      <c r="F1040" s="93" t="b">
        <v>0</v>
      </c>
      <c r="G1040" s="93" t="b">
        <v>0</v>
      </c>
    </row>
    <row r="1041" spans="1:7" ht="15">
      <c r="A1041" s="94" t="s">
        <v>943</v>
      </c>
      <c r="B1041" s="93">
        <v>3</v>
      </c>
      <c r="C1041" s="109">
        <v>0.0015229891278010735</v>
      </c>
      <c r="D1041" s="93" t="s">
        <v>695</v>
      </c>
      <c r="E1041" s="93" t="b">
        <v>0</v>
      </c>
      <c r="F1041" s="93" t="b">
        <v>0</v>
      </c>
      <c r="G1041" s="93" t="b">
        <v>0</v>
      </c>
    </row>
    <row r="1042" spans="1:7" ht="15">
      <c r="A1042" s="94" t="s">
        <v>823</v>
      </c>
      <c r="B1042" s="93">
        <v>3</v>
      </c>
      <c r="C1042" s="109">
        <v>0.0015229891278010735</v>
      </c>
      <c r="D1042" s="93" t="s">
        <v>695</v>
      </c>
      <c r="E1042" s="93" t="b">
        <v>0</v>
      </c>
      <c r="F1042" s="93" t="b">
        <v>0</v>
      </c>
      <c r="G1042" s="93" t="b">
        <v>0</v>
      </c>
    </row>
    <row r="1043" spans="1:7" ht="15">
      <c r="A1043" s="94" t="s">
        <v>878</v>
      </c>
      <c r="B1043" s="93">
        <v>3</v>
      </c>
      <c r="C1043" s="109">
        <v>0.0015229891278010735</v>
      </c>
      <c r="D1043" s="93" t="s">
        <v>695</v>
      </c>
      <c r="E1043" s="93" t="b">
        <v>0</v>
      </c>
      <c r="F1043" s="93" t="b">
        <v>0</v>
      </c>
      <c r="G1043" s="93" t="b">
        <v>0</v>
      </c>
    </row>
    <row r="1044" spans="1:7" ht="15">
      <c r="A1044" s="94" t="s">
        <v>770</v>
      </c>
      <c r="B1044" s="93">
        <v>3</v>
      </c>
      <c r="C1044" s="109">
        <v>0.0015229891278010735</v>
      </c>
      <c r="D1044" s="93" t="s">
        <v>695</v>
      </c>
      <c r="E1044" s="93" t="b">
        <v>0</v>
      </c>
      <c r="F1044" s="93" t="b">
        <v>0</v>
      </c>
      <c r="G1044" s="93" t="b">
        <v>0</v>
      </c>
    </row>
    <row r="1045" spans="1:7" ht="15">
      <c r="A1045" s="94" t="s">
        <v>879</v>
      </c>
      <c r="B1045" s="93">
        <v>3</v>
      </c>
      <c r="C1045" s="109">
        <v>0.0015229891278010735</v>
      </c>
      <c r="D1045" s="93" t="s">
        <v>695</v>
      </c>
      <c r="E1045" s="93" t="b">
        <v>0</v>
      </c>
      <c r="F1045" s="93" t="b">
        <v>0</v>
      </c>
      <c r="G1045" s="93" t="b">
        <v>0</v>
      </c>
    </row>
    <row r="1046" spans="1:7" ht="15">
      <c r="A1046" s="94" t="s">
        <v>944</v>
      </c>
      <c r="B1046" s="93">
        <v>3</v>
      </c>
      <c r="C1046" s="109">
        <v>0.0015229891278010735</v>
      </c>
      <c r="D1046" s="93" t="s">
        <v>695</v>
      </c>
      <c r="E1046" s="93" t="b">
        <v>0</v>
      </c>
      <c r="F1046" s="93" t="b">
        <v>0</v>
      </c>
      <c r="G1046" s="93" t="b">
        <v>0</v>
      </c>
    </row>
    <row r="1047" spans="1:7" ht="15">
      <c r="A1047" s="94" t="s">
        <v>945</v>
      </c>
      <c r="B1047" s="93">
        <v>3</v>
      </c>
      <c r="C1047" s="109">
        <v>0.0015229891278010735</v>
      </c>
      <c r="D1047" s="93" t="s">
        <v>695</v>
      </c>
      <c r="E1047" s="93" t="b">
        <v>0</v>
      </c>
      <c r="F1047" s="93" t="b">
        <v>0</v>
      </c>
      <c r="G1047" s="93" t="b">
        <v>0</v>
      </c>
    </row>
    <row r="1048" spans="1:7" ht="15">
      <c r="A1048" s="94" t="s">
        <v>946</v>
      </c>
      <c r="B1048" s="93">
        <v>3</v>
      </c>
      <c r="C1048" s="109">
        <v>0.0015229891278010735</v>
      </c>
      <c r="D1048" s="93" t="s">
        <v>695</v>
      </c>
      <c r="E1048" s="93" t="b">
        <v>1</v>
      </c>
      <c r="F1048" s="93" t="b">
        <v>0</v>
      </c>
      <c r="G1048" s="93" t="b">
        <v>0</v>
      </c>
    </row>
    <row r="1049" spans="1:7" ht="15">
      <c r="A1049" s="94" t="s">
        <v>947</v>
      </c>
      <c r="B1049" s="93">
        <v>3</v>
      </c>
      <c r="C1049" s="109">
        <v>0.0015229891278010735</v>
      </c>
      <c r="D1049" s="93" t="s">
        <v>695</v>
      </c>
      <c r="E1049" s="93" t="b">
        <v>0</v>
      </c>
      <c r="F1049" s="93" t="b">
        <v>0</v>
      </c>
      <c r="G1049" s="93" t="b">
        <v>0</v>
      </c>
    </row>
    <row r="1050" spans="1:7" ht="15">
      <c r="A1050" s="94" t="s">
        <v>948</v>
      </c>
      <c r="B1050" s="93">
        <v>3</v>
      </c>
      <c r="C1050" s="109">
        <v>0.0015229891278010735</v>
      </c>
      <c r="D1050" s="93" t="s">
        <v>695</v>
      </c>
      <c r="E1050" s="93" t="b">
        <v>0</v>
      </c>
      <c r="F1050" s="93" t="b">
        <v>0</v>
      </c>
      <c r="G1050" s="93" t="b">
        <v>0</v>
      </c>
    </row>
    <row r="1051" spans="1:7" ht="15">
      <c r="A1051" s="94" t="s">
        <v>1070</v>
      </c>
      <c r="B1051" s="93">
        <v>2</v>
      </c>
      <c r="C1051" s="109">
        <v>0.0031989473882655327</v>
      </c>
      <c r="D1051" s="93" t="s">
        <v>695</v>
      </c>
      <c r="E1051" s="93" t="b">
        <v>0</v>
      </c>
      <c r="F1051" s="93" t="b">
        <v>0</v>
      </c>
      <c r="G1051" s="93" t="b">
        <v>0</v>
      </c>
    </row>
    <row r="1052" spans="1:7" ht="15">
      <c r="A1052" s="94" t="s">
        <v>789</v>
      </c>
      <c r="B1052" s="93">
        <v>2</v>
      </c>
      <c r="C1052" s="109">
        <v>0.0031989473882655327</v>
      </c>
      <c r="D1052" s="93" t="s">
        <v>695</v>
      </c>
      <c r="E1052" s="93" t="b">
        <v>0</v>
      </c>
      <c r="F1052" s="93" t="b">
        <v>0</v>
      </c>
      <c r="G1052" s="93" t="b">
        <v>0</v>
      </c>
    </row>
    <row r="1053" spans="1:7" ht="15">
      <c r="A1053" s="94" t="s">
        <v>950</v>
      </c>
      <c r="B1053" s="93">
        <v>2</v>
      </c>
      <c r="C1053" s="109">
        <v>0.0031989473882655327</v>
      </c>
      <c r="D1053" s="93" t="s">
        <v>695</v>
      </c>
      <c r="E1053" s="93" t="b">
        <v>0</v>
      </c>
      <c r="F1053" s="93" t="b">
        <v>0</v>
      </c>
      <c r="G1053" s="93" t="b">
        <v>0</v>
      </c>
    </row>
    <row r="1054" spans="1:7" ht="15">
      <c r="A1054" s="94" t="s">
        <v>713</v>
      </c>
      <c r="B1054" s="93">
        <v>5</v>
      </c>
      <c r="C1054" s="109">
        <v>0.013683181621090055</v>
      </c>
      <c r="D1054" s="93" t="s">
        <v>696</v>
      </c>
      <c r="E1054" s="93" t="b">
        <v>1</v>
      </c>
      <c r="F1054" s="93" t="b">
        <v>0</v>
      </c>
      <c r="G1054" s="93" t="b">
        <v>0</v>
      </c>
    </row>
    <row r="1055" spans="1:7" ht="15">
      <c r="A1055" s="94" t="s">
        <v>781</v>
      </c>
      <c r="B1055" s="93">
        <v>5</v>
      </c>
      <c r="C1055" s="109">
        <v>0.013683181621090055</v>
      </c>
      <c r="D1055" s="93" t="s">
        <v>696</v>
      </c>
      <c r="E1055" s="93" t="b">
        <v>0</v>
      </c>
      <c r="F1055" s="93" t="b">
        <v>0</v>
      </c>
      <c r="G1055" s="93" t="b">
        <v>0</v>
      </c>
    </row>
    <row r="1056" spans="1:7" ht="15">
      <c r="A1056" s="94" t="s">
        <v>755</v>
      </c>
      <c r="B1056" s="93">
        <v>5</v>
      </c>
      <c r="C1056" s="109">
        <v>0.013683181621090055</v>
      </c>
      <c r="D1056" s="93" t="s">
        <v>696</v>
      </c>
      <c r="E1056" s="93" t="b">
        <v>0</v>
      </c>
      <c r="F1056" s="93" t="b">
        <v>0</v>
      </c>
      <c r="G1056" s="93" t="b">
        <v>0</v>
      </c>
    </row>
    <row r="1057" spans="1:7" ht="15">
      <c r="A1057" s="94" t="s">
        <v>714</v>
      </c>
      <c r="B1057" s="93">
        <v>4</v>
      </c>
      <c r="C1057" s="109">
        <v>0.010946545296872043</v>
      </c>
      <c r="D1057" s="93" t="s">
        <v>696</v>
      </c>
      <c r="E1057" s="93" t="b">
        <v>0</v>
      </c>
      <c r="F1057" s="93" t="b">
        <v>0</v>
      </c>
      <c r="G1057" s="93" t="b">
        <v>0</v>
      </c>
    </row>
    <row r="1058" spans="1:7" ht="15">
      <c r="A1058" s="94" t="s">
        <v>807</v>
      </c>
      <c r="B1058" s="93">
        <v>3</v>
      </c>
      <c r="C1058" s="109">
        <v>0.008209908972654032</v>
      </c>
      <c r="D1058" s="93" t="s">
        <v>696</v>
      </c>
      <c r="E1058" s="93" t="b">
        <v>0</v>
      </c>
      <c r="F1058" s="93" t="b">
        <v>0</v>
      </c>
      <c r="G1058" s="93" t="b">
        <v>0</v>
      </c>
    </row>
    <row r="1059" spans="1:7" ht="15">
      <c r="A1059" s="94" t="s">
        <v>930</v>
      </c>
      <c r="B1059" s="93">
        <v>2</v>
      </c>
      <c r="C1059" s="109">
        <v>0</v>
      </c>
      <c r="D1059" s="93" t="s">
        <v>696</v>
      </c>
      <c r="E1059" s="93" t="b">
        <v>0</v>
      </c>
      <c r="F1059" s="93" t="b">
        <v>0</v>
      </c>
      <c r="G1059" s="93" t="b">
        <v>0</v>
      </c>
    </row>
    <row r="1060" spans="1:7" ht="15">
      <c r="A1060" s="94" t="s">
        <v>833</v>
      </c>
      <c r="B1060" s="93">
        <v>2</v>
      </c>
      <c r="C1060" s="109">
        <v>0.005473272648436021</v>
      </c>
      <c r="D1060" s="93" t="s">
        <v>696</v>
      </c>
      <c r="E1060" s="93" t="b">
        <v>0</v>
      </c>
      <c r="F1060" s="93" t="b">
        <v>0</v>
      </c>
      <c r="G1060" s="93" t="b">
        <v>0</v>
      </c>
    </row>
    <row r="1061" spans="1:7" ht="15">
      <c r="A1061" s="94" t="s">
        <v>834</v>
      </c>
      <c r="B1061" s="93">
        <v>2</v>
      </c>
      <c r="C1061" s="109">
        <v>0.005473272648436021</v>
      </c>
      <c r="D1061" s="93" t="s">
        <v>696</v>
      </c>
      <c r="E1061" s="93" t="b">
        <v>0</v>
      </c>
      <c r="F1061" s="93" t="b">
        <v>0</v>
      </c>
      <c r="G1061" s="93" t="b">
        <v>0</v>
      </c>
    </row>
    <row r="1062" spans="1:7" ht="15">
      <c r="A1062" s="94" t="s">
        <v>794</v>
      </c>
      <c r="B1062" s="93">
        <v>2</v>
      </c>
      <c r="C1062" s="109">
        <v>0.005473272648436021</v>
      </c>
      <c r="D1062" s="93" t="s">
        <v>696</v>
      </c>
      <c r="E1062" s="93" t="b">
        <v>0</v>
      </c>
      <c r="F1062" s="93" t="b">
        <v>0</v>
      </c>
      <c r="G1062" s="93" t="b">
        <v>0</v>
      </c>
    </row>
    <row r="1063" spans="1:7" ht="15">
      <c r="A1063" s="94" t="s">
        <v>868</v>
      </c>
      <c r="B1063" s="93">
        <v>2</v>
      </c>
      <c r="C1063" s="109">
        <v>0.005473272648436021</v>
      </c>
      <c r="D1063" s="93" t="s">
        <v>696</v>
      </c>
      <c r="E1063" s="93" t="b">
        <v>0</v>
      </c>
      <c r="F1063" s="93" t="b">
        <v>0</v>
      </c>
      <c r="G1063" s="93" t="b">
        <v>0</v>
      </c>
    </row>
    <row r="1064" spans="1:7" ht="15">
      <c r="A1064" s="94" t="s">
        <v>875</v>
      </c>
      <c r="B1064" s="93">
        <v>2</v>
      </c>
      <c r="C1064" s="109">
        <v>0.005473272648436021</v>
      </c>
      <c r="D1064" s="93" t="s">
        <v>696</v>
      </c>
      <c r="E1064" s="93" t="b">
        <v>0</v>
      </c>
      <c r="F1064" s="93" t="b">
        <v>0</v>
      </c>
      <c r="G1064"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3724E-C533-4BFE-9165-F59C78594F4A}">
  <dimension ref="A1:L80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1241</v>
      </c>
      <c r="B1" s="13" t="s">
        <v>1242</v>
      </c>
      <c r="C1" s="13" t="s">
        <v>1232</v>
      </c>
      <c r="D1" s="13" t="s">
        <v>1236</v>
      </c>
      <c r="E1" s="13" t="s">
        <v>1243</v>
      </c>
      <c r="F1" s="13" t="s">
        <v>144</v>
      </c>
      <c r="G1" s="13" t="s">
        <v>1244</v>
      </c>
      <c r="H1" s="13" t="s">
        <v>1245</v>
      </c>
      <c r="I1" s="13" t="s">
        <v>1246</v>
      </c>
      <c r="J1" s="13" t="s">
        <v>1247</v>
      </c>
      <c r="K1" s="13" t="s">
        <v>1248</v>
      </c>
      <c r="L1" s="13" t="s">
        <v>1249</v>
      </c>
    </row>
    <row r="2" spans="1:12" ht="15">
      <c r="A2" s="93" t="s">
        <v>714</v>
      </c>
      <c r="B2" s="93" t="s">
        <v>713</v>
      </c>
      <c r="C2" s="93">
        <v>389</v>
      </c>
      <c r="D2" s="109">
        <v>0.005392032072823157</v>
      </c>
      <c r="E2" s="109">
        <v>1.039240103178598</v>
      </c>
      <c r="F2" s="93" t="s">
        <v>1237</v>
      </c>
      <c r="G2" s="93" t="b">
        <v>0</v>
      </c>
      <c r="H2" s="93" t="b">
        <v>0</v>
      </c>
      <c r="I2" s="93" t="b">
        <v>0</v>
      </c>
      <c r="J2" s="93" t="b">
        <v>1</v>
      </c>
      <c r="K2" s="93" t="b">
        <v>0</v>
      </c>
      <c r="L2" s="93" t="b">
        <v>0</v>
      </c>
    </row>
    <row r="3" spans="1:12" ht="15">
      <c r="A3" s="94" t="s">
        <v>713</v>
      </c>
      <c r="B3" s="93" t="s">
        <v>716</v>
      </c>
      <c r="C3" s="93">
        <v>105</v>
      </c>
      <c r="D3" s="109">
        <v>0.003386636993447834</v>
      </c>
      <c r="E3" s="109">
        <v>1.0469856877784027</v>
      </c>
      <c r="F3" s="93" t="s">
        <v>1237</v>
      </c>
      <c r="G3" s="93" t="b">
        <v>1</v>
      </c>
      <c r="H3" s="93" t="b">
        <v>0</v>
      </c>
      <c r="I3" s="93" t="b">
        <v>0</v>
      </c>
      <c r="J3" s="93" t="b">
        <v>0</v>
      </c>
      <c r="K3" s="93" t="b">
        <v>0</v>
      </c>
      <c r="L3" s="93" t="b">
        <v>0</v>
      </c>
    </row>
    <row r="4" spans="1:12" ht="15">
      <c r="A4" s="94" t="s">
        <v>716</v>
      </c>
      <c r="B4" s="93" t="s">
        <v>717</v>
      </c>
      <c r="C4" s="93">
        <v>105</v>
      </c>
      <c r="D4" s="109">
        <v>0.003386636993447834</v>
      </c>
      <c r="E4" s="109">
        <v>1.7350663496842953</v>
      </c>
      <c r="F4" s="93" t="s">
        <v>1237</v>
      </c>
      <c r="G4" s="93" t="b">
        <v>0</v>
      </c>
      <c r="H4" s="93" t="b">
        <v>0</v>
      </c>
      <c r="I4" s="93" t="b">
        <v>0</v>
      </c>
      <c r="J4" s="93" t="b">
        <v>0</v>
      </c>
      <c r="K4" s="93" t="b">
        <v>0</v>
      </c>
      <c r="L4" s="93" t="b">
        <v>0</v>
      </c>
    </row>
    <row r="5" spans="1:12" ht="15">
      <c r="A5" s="94" t="s">
        <v>719</v>
      </c>
      <c r="B5" s="93" t="s">
        <v>718</v>
      </c>
      <c r="C5" s="93">
        <v>68</v>
      </c>
      <c r="D5" s="109">
        <v>0.0022886232115962983</v>
      </c>
      <c r="E5" s="109">
        <v>1.7924678214086782</v>
      </c>
      <c r="F5" s="93" t="s">
        <v>1237</v>
      </c>
      <c r="G5" s="93" t="b">
        <v>0</v>
      </c>
      <c r="H5" s="93" t="b">
        <v>0</v>
      </c>
      <c r="I5" s="93" t="b">
        <v>0</v>
      </c>
      <c r="J5" s="93" t="b">
        <v>0</v>
      </c>
      <c r="K5" s="93" t="b">
        <v>0</v>
      </c>
      <c r="L5" s="93" t="b">
        <v>0</v>
      </c>
    </row>
    <row r="6" spans="1:12" ht="15">
      <c r="A6" s="94" t="s">
        <v>713</v>
      </c>
      <c r="B6" s="93" t="s">
        <v>720</v>
      </c>
      <c r="C6" s="93">
        <v>63</v>
      </c>
      <c r="D6" s="109">
        <v>0.0016941873229487923</v>
      </c>
      <c r="E6" s="109">
        <v>1.0267823016901156</v>
      </c>
      <c r="F6" s="93" t="s">
        <v>1237</v>
      </c>
      <c r="G6" s="93" t="b">
        <v>1</v>
      </c>
      <c r="H6" s="93" t="b">
        <v>0</v>
      </c>
      <c r="I6" s="93" t="b">
        <v>0</v>
      </c>
      <c r="J6" s="93" t="b">
        <v>0</v>
      </c>
      <c r="K6" s="93" t="b">
        <v>0</v>
      </c>
      <c r="L6" s="93" t="b">
        <v>0</v>
      </c>
    </row>
    <row r="7" spans="1:12" ht="15">
      <c r="A7" s="94" t="s">
        <v>721</v>
      </c>
      <c r="B7" s="93" t="s">
        <v>728</v>
      </c>
      <c r="C7" s="93">
        <v>55</v>
      </c>
      <c r="D7" s="109">
        <v>0.0019297013097391345</v>
      </c>
      <c r="E7" s="109">
        <v>1.928886375700408</v>
      </c>
      <c r="F7" s="93" t="s">
        <v>1237</v>
      </c>
      <c r="G7" s="93" t="b">
        <v>0</v>
      </c>
      <c r="H7" s="93" t="b">
        <v>1</v>
      </c>
      <c r="I7" s="93" t="b">
        <v>0</v>
      </c>
      <c r="J7" s="93" t="b">
        <v>0</v>
      </c>
      <c r="K7" s="93" t="b">
        <v>0</v>
      </c>
      <c r="L7" s="93" t="b">
        <v>0</v>
      </c>
    </row>
    <row r="8" spans="1:12" ht="15">
      <c r="A8" s="94" t="s">
        <v>730</v>
      </c>
      <c r="B8" s="93" t="s">
        <v>725</v>
      </c>
      <c r="C8" s="93">
        <v>55</v>
      </c>
      <c r="D8" s="109">
        <v>0.0017739527108536273</v>
      </c>
      <c r="E8" s="109">
        <v>1.9850023176793397</v>
      </c>
      <c r="F8" s="93" t="s">
        <v>1237</v>
      </c>
      <c r="G8" s="93" t="b">
        <v>0</v>
      </c>
      <c r="H8" s="93" t="b">
        <v>0</v>
      </c>
      <c r="I8" s="93" t="b">
        <v>0</v>
      </c>
      <c r="J8" s="93" t="b">
        <v>0</v>
      </c>
      <c r="K8" s="93" t="b">
        <v>0</v>
      </c>
      <c r="L8" s="93" t="b">
        <v>0</v>
      </c>
    </row>
    <row r="9" spans="1:12" ht="15">
      <c r="A9" s="94" t="s">
        <v>731</v>
      </c>
      <c r="B9" s="93" t="s">
        <v>733</v>
      </c>
      <c r="C9" s="93">
        <v>54</v>
      </c>
      <c r="D9" s="109">
        <v>0.0017416990252017432</v>
      </c>
      <c r="E9" s="109">
        <v>2.0158929592599897</v>
      </c>
      <c r="F9" s="93" t="s">
        <v>1237</v>
      </c>
      <c r="G9" s="93" t="b">
        <v>0</v>
      </c>
      <c r="H9" s="93" t="b">
        <v>0</v>
      </c>
      <c r="I9" s="93" t="b">
        <v>0</v>
      </c>
      <c r="J9" s="93" t="b">
        <v>0</v>
      </c>
      <c r="K9" s="93" t="b">
        <v>0</v>
      </c>
      <c r="L9" s="93" t="b">
        <v>0</v>
      </c>
    </row>
    <row r="10" spans="1:12" ht="15">
      <c r="A10" s="94" t="s">
        <v>733</v>
      </c>
      <c r="B10" s="93" t="s">
        <v>714</v>
      </c>
      <c r="C10" s="93">
        <v>54</v>
      </c>
      <c r="D10" s="109">
        <v>0.0017416990252017432</v>
      </c>
      <c r="E10" s="109">
        <v>1.1663060474285256</v>
      </c>
      <c r="F10" s="93" t="s">
        <v>1237</v>
      </c>
      <c r="G10" s="93" t="b">
        <v>0</v>
      </c>
      <c r="H10" s="93" t="b">
        <v>0</v>
      </c>
      <c r="I10" s="93" t="b">
        <v>0</v>
      </c>
      <c r="J10" s="93" t="b">
        <v>0</v>
      </c>
      <c r="K10" s="93" t="b">
        <v>0</v>
      </c>
      <c r="L10" s="93" t="b">
        <v>0</v>
      </c>
    </row>
    <row r="11" spans="1:12" ht="15">
      <c r="A11" s="94" t="s">
        <v>713</v>
      </c>
      <c r="B11" s="93" t="s">
        <v>734</v>
      </c>
      <c r="C11" s="93">
        <v>54</v>
      </c>
      <c r="D11" s="109">
        <v>0.0017416990252017432</v>
      </c>
      <c r="E11" s="109">
        <v>1.0469856877784027</v>
      </c>
      <c r="F11" s="93" t="s">
        <v>1237</v>
      </c>
      <c r="G11" s="93" t="b">
        <v>1</v>
      </c>
      <c r="H11" s="93" t="b">
        <v>0</v>
      </c>
      <c r="I11" s="93" t="b">
        <v>0</v>
      </c>
      <c r="J11" s="93" t="b">
        <v>0</v>
      </c>
      <c r="K11" s="93" t="b">
        <v>0</v>
      </c>
      <c r="L11" s="93" t="b">
        <v>0</v>
      </c>
    </row>
    <row r="12" spans="1:12" ht="15">
      <c r="A12" s="94" t="s">
        <v>734</v>
      </c>
      <c r="B12" s="93" t="s">
        <v>714</v>
      </c>
      <c r="C12" s="93">
        <v>54</v>
      </c>
      <c r="D12" s="109">
        <v>0.0017416990252017432</v>
      </c>
      <c r="E12" s="109">
        <v>1.1663060474285256</v>
      </c>
      <c r="F12" s="93" t="s">
        <v>1237</v>
      </c>
      <c r="G12" s="93" t="b">
        <v>0</v>
      </c>
      <c r="H12" s="93" t="b">
        <v>0</v>
      </c>
      <c r="I12" s="93" t="b">
        <v>0</v>
      </c>
      <c r="J12" s="93" t="b">
        <v>0</v>
      </c>
      <c r="K12" s="93" t="b">
        <v>0</v>
      </c>
      <c r="L12" s="93" t="b">
        <v>0</v>
      </c>
    </row>
    <row r="13" spans="1:12" ht="15">
      <c r="A13" s="94" t="s">
        <v>715</v>
      </c>
      <c r="B13" s="93" t="s">
        <v>714</v>
      </c>
      <c r="C13" s="93">
        <v>54</v>
      </c>
      <c r="D13" s="109">
        <v>0.0017416990252017432</v>
      </c>
      <c r="E13" s="109">
        <v>0.7781258760456443</v>
      </c>
      <c r="F13" s="93" t="s">
        <v>1237</v>
      </c>
      <c r="G13" s="93" t="b">
        <v>0</v>
      </c>
      <c r="H13" s="93" t="b">
        <v>0</v>
      </c>
      <c r="I13" s="93" t="b">
        <v>0</v>
      </c>
      <c r="J13" s="93" t="b">
        <v>0</v>
      </c>
      <c r="K13" s="93" t="b">
        <v>0</v>
      </c>
      <c r="L13" s="93" t="b">
        <v>0</v>
      </c>
    </row>
    <row r="14" spans="1:12" ht="15">
      <c r="A14" s="94" t="s">
        <v>713</v>
      </c>
      <c r="B14" s="93" t="s">
        <v>730</v>
      </c>
      <c r="C14" s="93">
        <v>54</v>
      </c>
      <c r="D14" s="109">
        <v>0.0017416990252017432</v>
      </c>
      <c r="E14" s="109">
        <v>1.0311914205951709</v>
      </c>
      <c r="F14" s="93" t="s">
        <v>1237</v>
      </c>
      <c r="G14" s="93" t="b">
        <v>1</v>
      </c>
      <c r="H14" s="93" t="b">
        <v>0</v>
      </c>
      <c r="I14" s="93" t="b">
        <v>0</v>
      </c>
      <c r="J14" s="93" t="b">
        <v>0</v>
      </c>
      <c r="K14" s="93" t="b">
        <v>0</v>
      </c>
      <c r="L14" s="93" t="b">
        <v>0</v>
      </c>
    </row>
    <row r="15" spans="1:12" ht="15">
      <c r="A15" s="94" t="s">
        <v>726</v>
      </c>
      <c r="B15" s="93" t="s">
        <v>714</v>
      </c>
      <c r="C15" s="93">
        <v>54</v>
      </c>
      <c r="D15" s="109">
        <v>0.0017416990252017432</v>
      </c>
      <c r="E15" s="109">
        <v>1.135271813688557</v>
      </c>
      <c r="F15" s="93" t="s">
        <v>1237</v>
      </c>
      <c r="G15" s="93" t="b">
        <v>0</v>
      </c>
      <c r="H15" s="93" t="b">
        <v>0</v>
      </c>
      <c r="I15" s="93" t="b">
        <v>0</v>
      </c>
      <c r="J15" s="93" t="b">
        <v>0</v>
      </c>
      <c r="K15" s="93" t="b">
        <v>0</v>
      </c>
      <c r="L15" s="93" t="b">
        <v>0</v>
      </c>
    </row>
    <row r="16" spans="1:12" ht="15">
      <c r="A16" s="94" t="s">
        <v>713</v>
      </c>
      <c r="B16" s="93" t="s">
        <v>735</v>
      </c>
      <c r="C16" s="93">
        <v>54</v>
      </c>
      <c r="D16" s="109">
        <v>0.0017416990252017432</v>
      </c>
      <c r="E16" s="109">
        <v>1.0469856877784027</v>
      </c>
      <c r="F16" s="93" t="s">
        <v>1237</v>
      </c>
      <c r="G16" s="93" t="b">
        <v>1</v>
      </c>
      <c r="H16" s="93" t="b">
        <v>0</v>
      </c>
      <c r="I16" s="93" t="b">
        <v>0</v>
      </c>
      <c r="J16" s="93" t="b">
        <v>0</v>
      </c>
      <c r="K16" s="93" t="b">
        <v>0</v>
      </c>
      <c r="L16" s="93" t="b">
        <v>0</v>
      </c>
    </row>
    <row r="17" spans="1:12" ht="15">
      <c r="A17" s="94" t="s">
        <v>735</v>
      </c>
      <c r="B17" s="93" t="s">
        <v>714</v>
      </c>
      <c r="C17" s="93">
        <v>54</v>
      </c>
      <c r="D17" s="109">
        <v>0.0017416990252017432</v>
      </c>
      <c r="E17" s="109">
        <v>1.1663060474285256</v>
      </c>
      <c r="F17" s="93" t="s">
        <v>1237</v>
      </c>
      <c r="G17" s="93" t="b">
        <v>0</v>
      </c>
      <c r="H17" s="93" t="b">
        <v>0</v>
      </c>
      <c r="I17" s="93" t="b">
        <v>0</v>
      </c>
      <c r="J17" s="93" t="b">
        <v>0</v>
      </c>
      <c r="K17" s="93" t="b">
        <v>0</v>
      </c>
      <c r="L17" s="93" t="b">
        <v>0</v>
      </c>
    </row>
    <row r="18" spans="1:12" ht="15">
      <c r="A18" s="94" t="s">
        <v>713</v>
      </c>
      <c r="B18" s="93" t="s">
        <v>736</v>
      </c>
      <c r="C18" s="93">
        <v>54</v>
      </c>
      <c r="D18" s="109">
        <v>0.0017416990252017432</v>
      </c>
      <c r="E18" s="109">
        <v>1.0469856877784027</v>
      </c>
      <c r="F18" s="93" t="s">
        <v>1237</v>
      </c>
      <c r="G18" s="93" t="b">
        <v>1</v>
      </c>
      <c r="H18" s="93" t="b">
        <v>0</v>
      </c>
      <c r="I18" s="93" t="b">
        <v>0</v>
      </c>
      <c r="J18" s="93" t="b">
        <v>0</v>
      </c>
      <c r="K18" s="93" t="b">
        <v>0</v>
      </c>
      <c r="L18" s="93" t="b">
        <v>0</v>
      </c>
    </row>
    <row r="19" spans="1:12" ht="15">
      <c r="A19" s="94" t="s">
        <v>736</v>
      </c>
      <c r="B19" s="93" t="s">
        <v>727</v>
      </c>
      <c r="C19" s="93">
        <v>54</v>
      </c>
      <c r="D19" s="109">
        <v>0.0017416990252017432</v>
      </c>
      <c r="E19" s="109">
        <v>2.000380793081742</v>
      </c>
      <c r="F19" s="93" t="s">
        <v>1237</v>
      </c>
      <c r="G19" s="93" t="b">
        <v>0</v>
      </c>
      <c r="H19" s="93" t="b">
        <v>0</v>
      </c>
      <c r="I19" s="93" t="b">
        <v>0</v>
      </c>
      <c r="J19" s="93" t="b">
        <v>0</v>
      </c>
      <c r="K19" s="93" t="b">
        <v>0</v>
      </c>
      <c r="L19" s="93" t="b">
        <v>0</v>
      </c>
    </row>
    <row r="20" spans="1:12" ht="15">
      <c r="A20" s="94" t="s">
        <v>727</v>
      </c>
      <c r="B20" s="93" t="s">
        <v>737</v>
      </c>
      <c r="C20" s="93">
        <v>54</v>
      </c>
      <c r="D20" s="109">
        <v>0.0017416990252017432</v>
      </c>
      <c r="E20" s="109">
        <v>2.000380793081742</v>
      </c>
      <c r="F20" s="93" t="s">
        <v>1237</v>
      </c>
      <c r="G20" s="93" t="b">
        <v>0</v>
      </c>
      <c r="H20" s="93" t="b">
        <v>0</v>
      </c>
      <c r="I20" s="93" t="b">
        <v>0</v>
      </c>
      <c r="J20" s="93" t="b">
        <v>0</v>
      </c>
      <c r="K20" s="93" t="b">
        <v>0</v>
      </c>
      <c r="L20" s="93" t="b">
        <v>0</v>
      </c>
    </row>
    <row r="21" spans="1:12" ht="15">
      <c r="A21" s="94" t="s">
        <v>737</v>
      </c>
      <c r="B21" s="93" t="s">
        <v>738</v>
      </c>
      <c r="C21" s="93">
        <v>54</v>
      </c>
      <c r="D21" s="109">
        <v>0.0017416990252017432</v>
      </c>
      <c r="E21" s="109">
        <v>2.023861888931265</v>
      </c>
      <c r="F21" s="93" t="s">
        <v>1237</v>
      </c>
      <c r="G21" s="93" t="b">
        <v>0</v>
      </c>
      <c r="H21" s="93" t="b">
        <v>0</v>
      </c>
      <c r="I21" s="93" t="b">
        <v>0</v>
      </c>
      <c r="J21" s="93" t="b">
        <v>0</v>
      </c>
      <c r="K21" s="93" t="b">
        <v>0</v>
      </c>
      <c r="L21" s="93" t="b">
        <v>0</v>
      </c>
    </row>
    <row r="22" spans="1:12" ht="15">
      <c r="A22" s="94" t="s">
        <v>717</v>
      </c>
      <c r="B22" s="93" t="s">
        <v>740</v>
      </c>
      <c r="C22" s="93">
        <v>51</v>
      </c>
      <c r="D22" s="109">
        <v>0.0018636668504120619</v>
      </c>
      <c r="E22" s="109">
        <v>1.7350663496842953</v>
      </c>
      <c r="F22" s="93" t="s">
        <v>1237</v>
      </c>
      <c r="G22" s="93" t="b">
        <v>0</v>
      </c>
      <c r="H22" s="93" t="b">
        <v>0</v>
      </c>
      <c r="I22" s="93" t="b">
        <v>0</v>
      </c>
      <c r="J22" s="93" t="b">
        <v>0</v>
      </c>
      <c r="K22" s="93" t="b">
        <v>0</v>
      </c>
      <c r="L22" s="93" t="b">
        <v>0</v>
      </c>
    </row>
    <row r="23" spans="1:12" ht="15">
      <c r="A23" s="94" t="s">
        <v>740</v>
      </c>
      <c r="B23" s="93" t="s">
        <v>714</v>
      </c>
      <c r="C23" s="93">
        <v>51</v>
      </c>
      <c r="D23" s="109">
        <v>0.0018636668504120619</v>
      </c>
      <c r="E23" s="109">
        <v>1.1663060474285256</v>
      </c>
      <c r="F23" s="93" t="s">
        <v>1237</v>
      </c>
      <c r="G23" s="93" t="b">
        <v>0</v>
      </c>
      <c r="H23" s="93" t="b">
        <v>0</v>
      </c>
      <c r="I23" s="93" t="b">
        <v>0</v>
      </c>
      <c r="J23" s="93" t="b">
        <v>0</v>
      </c>
      <c r="K23" s="93" t="b">
        <v>0</v>
      </c>
      <c r="L23" s="93" t="b">
        <v>0</v>
      </c>
    </row>
    <row r="24" spans="1:12" ht="15">
      <c r="A24" s="94" t="s">
        <v>717</v>
      </c>
      <c r="B24" s="93" t="s">
        <v>741</v>
      </c>
      <c r="C24" s="93">
        <v>51</v>
      </c>
      <c r="D24" s="109">
        <v>0.0018636668504120619</v>
      </c>
      <c r="E24" s="109">
        <v>1.7350663496842953</v>
      </c>
      <c r="F24" s="93" t="s">
        <v>1237</v>
      </c>
      <c r="G24" s="93" t="b">
        <v>0</v>
      </c>
      <c r="H24" s="93" t="b">
        <v>0</v>
      </c>
      <c r="I24" s="93" t="b">
        <v>0</v>
      </c>
      <c r="J24" s="93" t="b">
        <v>0</v>
      </c>
      <c r="K24" s="93" t="b">
        <v>0</v>
      </c>
      <c r="L24" s="93" t="b">
        <v>0</v>
      </c>
    </row>
    <row r="25" spans="1:12" ht="15">
      <c r="A25" s="94" t="s">
        <v>741</v>
      </c>
      <c r="B25" s="93" t="s">
        <v>739</v>
      </c>
      <c r="C25" s="93">
        <v>51</v>
      </c>
      <c r="D25" s="109">
        <v>0.0018636668504120619</v>
      </c>
      <c r="E25" s="109">
        <v>2.031979779153444</v>
      </c>
      <c r="F25" s="93" t="s">
        <v>1237</v>
      </c>
      <c r="G25" s="93" t="b">
        <v>0</v>
      </c>
      <c r="H25" s="93" t="b">
        <v>0</v>
      </c>
      <c r="I25" s="93" t="b">
        <v>0</v>
      </c>
      <c r="J25" s="93" t="b">
        <v>0</v>
      </c>
      <c r="K25" s="93" t="b">
        <v>0</v>
      </c>
      <c r="L25" s="93" t="b">
        <v>0</v>
      </c>
    </row>
    <row r="26" spans="1:12" ht="15">
      <c r="A26" s="94" t="s">
        <v>739</v>
      </c>
      <c r="B26" s="93" t="s">
        <v>742</v>
      </c>
      <c r="C26" s="93">
        <v>51</v>
      </c>
      <c r="D26" s="109">
        <v>0.0018636668504120619</v>
      </c>
      <c r="E26" s="109">
        <v>2.031979779153444</v>
      </c>
      <c r="F26" s="93" t="s">
        <v>1237</v>
      </c>
      <c r="G26" s="93" t="b">
        <v>0</v>
      </c>
      <c r="H26" s="93" t="b">
        <v>0</v>
      </c>
      <c r="I26" s="93" t="b">
        <v>0</v>
      </c>
      <c r="J26" s="93" t="b">
        <v>0</v>
      </c>
      <c r="K26" s="93" t="b">
        <v>0</v>
      </c>
      <c r="L26" s="93" t="b">
        <v>0</v>
      </c>
    </row>
    <row r="27" spans="1:12" ht="15">
      <c r="A27" s="94" t="s">
        <v>742</v>
      </c>
      <c r="B27" s="93" t="s">
        <v>743</v>
      </c>
      <c r="C27" s="93">
        <v>51</v>
      </c>
      <c r="D27" s="109">
        <v>0.0018636668504120619</v>
      </c>
      <c r="E27" s="109">
        <v>2.048685472656297</v>
      </c>
      <c r="F27" s="93" t="s">
        <v>1237</v>
      </c>
      <c r="G27" s="93" t="b">
        <v>0</v>
      </c>
      <c r="H27" s="93" t="b">
        <v>0</v>
      </c>
      <c r="I27" s="93" t="b">
        <v>0</v>
      </c>
      <c r="J27" s="93" t="b">
        <v>0</v>
      </c>
      <c r="K27" s="93" t="b">
        <v>0</v>
      </c>
      <c r="L27" s="93" t="b">
        <v>0</v>
      </c>
    </row>
    <row r="28" spans="1:12" ht="15">
      <c r="A28" s="94" t="s">
        <v>715</v>
      </c>
      <c r="B28" s="93" t="s">
        <v>724</v>
      </c>
      <c r="C28" s="93">
        <v>51</v>
      </c>
      <c r="D28" s="109">
        <v>0.0019394458344925377</v>
      </c>
      <c r="E28" s="109">
        <v>1.5798239000833827</v>
      </c>
      <c r="F28" s="93" t="s">
        <v>1237</v>
      </c>
      <c r="G28" s="93" t="b">
        <v>0</v>
      </c>
      <c r="H28" s="93" t="b">
        <v>0</v>
      </c>
      <c r="I28" s="93" t="b">
        <v>0</v>
      </c>
      <c r="J28" s="93" t="b">
        <v>1</v>
      </c>
      <c r="K28" s="93" t="b">
        <v>0</v>
      </c>
      <c r="L28" s="93" t="b">
        <v>0</v>
      </c>
    </row>
    <row r="29" spans="1:12" ht="15">
      <c r="A29" s="94" t="s">
        <v>725</v>
      </c>
      <c r="B29" s="93" t="s">
        <v>726</v>
      </c>
      <c r="C29" s="93">
        <v>51</v>
      </c>
      <c r="D29" s="109">
        <v>0.0018636668504120619</v>
      </c>
      <c r="E29" s="109">
        <v>1.9445229756167413</v>
      </c>
      <c r="F29" s="93" t="s">
        <v>1237</v>
      </c>
      <c r="G29" s="93" t="b">
        <v>0</v>
      </c>
      <c r="H29" s="93" t="b">
        <v>0</v>
      </c>
      <c r="I29" s="93" t="b">
        <v>0</v>
      </c>
      <c r="J29" s="93" t="b">
        <v>0</v>
      </c>
      <c r="K29" s="93" t="b">
        <v>0</v>
      </c>
      <c r="L29" s="93" t="b">
        <v>0</v>
      </c>
    </row>
    <row r="30" spans="1:12" ht="15">
      <c r="A30" s="94" t="s">
        <v>743</v>
      </c>
      <c r="B30" s="93" t="s">
        <v>722</v>
      </c>
      <c r="C30" s="93">
        <v>50</v>
      </c>
      <c r="D30" s="109">
        <v>0.0019014174847966057</v>
      </c>
      <c r="E30" s="109">
        <v>1.9768034653501716</v>
      </c>
      <c r="F30" s="93" t="s">
        <v>1237</v>
      </c>
      <c r="G30" s="93" t="b">
        <v>0</v>
      </c>
      <c r="H30" s="93" t="b">
        <v>0</v>
      </c>
      <c r="I30" s="93" t="b">
        <v>0</v>
      </c>
      <c r="J30" s="93" t="b">
        <v>0</v>
      </c>
      <c r="K30" s="93" t="b">
        <v>0</v>
      </c>
      <c r="L30" s="93" t="b">
        <v>0</v>
      </c>
    </row>
    <row r="31" spans="1:12" ht="15">
      <c r="A31" s="94" t="s">
        <v>722</v>
      </c>
      <c r="B31" s="93" t="s">
        <v>744</v>
      </c>
      <c r="C31" s="93">
        <v>50</v>
      </c>
      <c r="D31" s="109">
        <v>0.0019014174847966057</v>
      </c>
      <c r="E31" s="109">
        <v>1.9768034653501716</v>
      </c>
      <c r="F31" s="93" t="s">
        <v>1237</v>
      </c>
      <c r="G31" s="93" t="b">
        <v>0</v>
      </c>
      <c r="H31" s="93" t="b">
        <v>0</v>
      </c>
      <c r="I31" s="93" t="b">
        <v>0</v>
      </c>
      <c r="J31" s="93" t="b">
        <v>0</v>
      </c>
      <c r="K31" s="93" t="b">
        <v>0</v>
      </c>
      <c r="L31" s="93" t="b">
        <v>0</v>
      </c>
    </row>
    <row r="32" spans="1:12" ht="15">
      <c r="A32" s="94" t="s">
        <v>744</v>
      </c>
      <c r="B32" s="93" t="s">
        <v>723</v>
      </c>
      <c r="C32" s="93">
        <v>50</v>
      </c>
      <c r="D32" s="109">
        <v>0.0019014174847966057</v>
      </c>
      <c r="E32" s="109">
        <v>1.9768034653501716</v>
      </c>
      <c r="F32" s="93" t="s">
        <v>1237</v>
      </c>
      <c r="G32" s="93" t="b">
        <v>0</v>
      </c>
      <c r="H32" s="93" t="b">
        <v>0</v>
      </c>
      <c r="I32" s="93" t="b">
        <v>0</v>
      </c>
      <c r="J32" s="93" t="b">
        <v>0</v>
      </c>
      <c r="K32" s="93" t="b">
        <v>0</v>
      </c>
      <c r="L32" s="93" t="b">
        <v>0</v>
      </c>
    </row>
    <row r="33" spans="1:12" ht="15">
      <c r="A33" s="94" t="s">
        <v>723</v>
      </c>
      <c r="B33" s="93" t="s">
        <v>746</v>
      </c>
      <c r="C33" s="93">
        <v>50</v>
      </c>
      <c r="D33" s="109">
        <v>0.0019014174847966057</v>
      </c>
      <c r="E33" s="109">
        <v>1.9854036371120891</v>
      </c>
      <c r="F33" s="93" t="s">
        <v>1237</v>
      </c>
      <c r="G33" s="93" t="b">
        <v>0</v>
      </c>
      <c r="H33" s="93" t="b">
        <v>0</v>
      </c>
      <c r="I33" s="93" t="b">
        <v>0</v>
      </c>
      <c r="J33" s="93" t="b">
        <v>0</v>
      </c>
      <c r="K33" s="93" t="b">
        <v>0</v>
      </c>
      <c r="L33" s="93" t="b">
        <v>0</v>
      </c>
    </row>
    <row r="34" spans="1:12" ht="15">
      <c r="A34" s="94" t="s">
        <v>746</v>
      </c>
      <c r="B34" s="93" t="s">
        <v>732</v>
      </c>
      <c r="C34" s="93">
        <v>50</v>
      </c>
      <c r="D34" s="109">
        <v>0.0019014174847966057</v>
      </c>
      <c r="E34" s="109">
        <v>2.0158929592599897</v>
      </c>
      <c r="F34" s="93" t="s">
        <v>1237</v>
      </c>
      <c r="G34" s="93" t="b">
        <v>0</v>
      </c>
      <c r="H34" s="93" t="b">
        <v>0</v>
      </c>
      <c r="I34" s="93" t="b">
        <v>0</v>
      </c>
      <c r="J34" s="93" t="b">
        <v>0</v>
      </c>
      <c r="K34" s="93" t="b">
        <v>0</v>
      </c>
      <c r="L34" s="93" t="b">
        <v>0</v>
      </c>
    </row>
    <row r="35" spans="1:12" ht="15">
      <c r="A35" s="94" t="s">
        <v>732</v>
      </c>
      <c r="B35" s="93" t="s">
        <v>715</v>
      </c>
      <c r="C35" s="93">
        <v>50</v>
      </c>
      <c r="D35" s="109">
        <v>0.0019014174847966057</v>
      </c>
      <c r="E35" s="109">
        <v>1.5877581652312007</v>
      </c>
      <c r="F35" s="93" t="s">
        <v>1237</v>
      </c>
      <c r="G35" s="93" t="b">
        <v>0</v>
      </c>
      <c r="H35" s="93" t="b">
        <v>0</v>
      </c>
      <c r="I35" s="93" t="b">
        <v>0</v>
      </c>
      <c r="J35" s="93" t="b">
        <v>0</v>
      </c>
      <c r="K35" s="93" t="b">
        <v>0</v>
      </c>
      <c r="L35" s="93" t="b">
        <v>0</v>
      </c>
    </row>
    <row r="36" spans="1:12" ht="15">
      <c r="A36" s="94" t="s">
        <v>724</v>
      </c>
      <c r="B36" s="93" t="s">
        <v>747</v>
      </c>
      <c r="C36" s="93">
        <v>50</v>
      </c>
      <c r="D36" s="109">
        <v>0.0019014174847966057</v>
      </c>
      <c r="E36" s="109">
        <v>1.9928276551912962</v>
      </c>
      <c r="F36" s="93" t="s">
        <v>1237</v>
      </c>
      <c r="G36" s="93" t="b">
        <v>1</v>
      </c>
      <c r="H36" s="93" t="b">
        <v>0</v>
      </c>
      <c r="I36" s="93" t="b">
        <v>0</v>
      </c>
      <c r="J36" s="93" t="b">
        <v>0</v>
      </c>
      <c r="K36" s="93" t="b">
        <v>0</v>
      </c>
      <c r="L36" s="93" t="b">
        <v>0</v>
      </c>
    </row>
    <row r="37" spans="1:12" ht="15">
      <c r="A37" s="94" t="s">
        <v>747</v>
      </c>
      <c r="B37" s="93" t="s">
        <v>748</v>
      </c>
      <c r="C37" s="93">
        <v>50</v>
      </c>
      <c r="D37" s="109">
        <v>0.0019014174847966057</v>
      </c>
      <c r="E37" s="109">
        <v>2.0572856444182146</v>
      </c>
      <c r="F37" s="93" t="s">
        <v>1237</v>
      </c>
      <c r="G37" s="93" t="b">
        <v>0</v>
      </c>
      <c r="H37" s="93" t="b">
        <v>0</v>
      </c>
      <c r="I37" s="93" t="b">
        <v>0</v>
      </c>
      <c r="J37" s="93" t="b">
        <v>1</v>
      </c>
      <c r="K37" s="93" t="b">
        <v>0</v>
      </c>
      <c r="L37" s="93" t="b">
        <v>0</v>
      </c>
    </row>
    <row r="38" spans="1:12" ht="15">
      <c r="A38" s="94" t="s">
        <v>748</v>
      </c>
      <c r="B38" s="93" t="s">
        <v>745</v>
      </c>
      <c r="C38" s="93">
        <v>50</v>
      </c>
      <c r="D38" s="109">
        <v>0.0019014174847966057</v>
      </c>
      <c r="E38" s="109">
        <v>2.048685472656297</v>
      </c>
      <c r="F38" s="93" t="s">
        <v>1237</v>
      </c>
      <c r="G38" s="93" t="b">
        <v>1</v>
      </c>
      <c r="H38" s="93" t="b">
        <v>0</v>
      </c>
      <c r="I38" s="93" t="b">
        <v>0</v>
      </c>
      <c r="J38" s="93" t="b">
        <v>0</v>
      </c>
      <c r="K38" s="93" t="b">
        <v>0</v>
      </c>
      <c r="L38" s="93" t="b">
        <v>0</v>
      </c>
    </row>
    <row r="39" spans="1:12" ht="15">
      <c r="A39" s="94" t="s">
        <v>745</v>
      </c>
      <c r="B39" s="93" t="s">
        <v>721</v>
      </c>
      <c r="C39" s="93">
        <v>50</v>
      </c>
      <c r="D39" s="109">
        <v>0.0019014174847966057</v>
      </c>
      <c r="E39" s="109">
        <v>1.9281115414504473</v>
      </c>
      <c r="F39" s="93" t="s">
        <v>1237</v>
      </c>
      <c r="G39" s="93" t="b">
        <v>0</v>
      </c>
      <c r="H39" s="93" t="b">
        <v>0</v>
      </c>
      <c r="I39" s="93" t="b">
        <v>0</v>
      </c>
      <c r="J39" s="93" t="b">
        <v>0</v>
      </c>
      <c r="K39" s="93" t="b">
        <v>1</v>
      </c>
      <c r="L39" s="93" t="b">
        <v>0</v>
      </c>
    </row>
    <row r="40" spans="1:12" ht="15">
      <c r="A40" s="94" t="s">
        <v>728</v>
      </c>
      <c r="B40" s="93" t="s">
        <v>713</v>
      </c>
      <c r="C40" s="93">
        <v>50</v>
      </c>
      <c r="D40" s="109">
        <v>0.0019014174847966057</v>
      </c>
      <c r="E40" s="109">
        <v>0.9977676651082211</v>
      </c>
      <c r="F40" s="93" t="s">
        <v>1237</v>
      </c>
      <c r="G40" s="93" t="b">
        <v>0</v>
      </c>
      <c r="H40" s="93" t="b">
        <v>0</v>
      </c>
      <c r="I40" s="93" t="b">
        <v>0</v>
      </c>
      <c r="J40" s="93" t="b">
        <v>1</v>
      </c>
      <c r="K40" s="93" t="b">
        <v>0</v>
      </c>
      <c r="L40" s="93" t="b">
        <v>0</v>
      </c>
    </row>
    <row r="41" spans="1:12" ht="15">
      <c r="A41" s="94" t="s">
        <v>720</v>
      </c>
      <c r="B41" s="93" t="s">
        <v>719</v>
      </c>
      <c r="C41" s="93">
        <v>50</v>
      </c>
      <c r="D41" s="109">
        <v>0.0019014174847966057</v>
      </c>
      <c r="E41" s="109">
        <v>1.8031728048421471</v>
      </c>
      <c r="F41" s="93" t="s">
        <v>1237</v>
      </c>
      <c r="G41" s="93" t="b">
        <v>0</v>
      </c>
      <c r="H41" s="93" t="b">
        <v>0</v>
      </c>
      <c r="I41" s="93" t="b">
        <v>0</v>
      </c>
      <c r="J41" s="93" t="b">
        <v>0</v>
      </c>
      <c r="K41" s="93" t="b">
        <v>0</v>
      </c>
      <c r="L41" s="93" t="b">
        <v>0</v>
      </c>
    </row>
    <row r="42" spans="1:12" ht="15">
      <c r="A42" s="94" t="s">
        <v>718</v>
      </c>
      <c r="B42" s="93" t="s">
        <v>749</v>
      </c>
      <c r="C42" s="93">
        <v>50</v>
      </c>
      <c r="D42" s="109">
        <v>0.0019014174847966057</v>
      </c>
      <c r="E42" s="109">
        <v>1.8020131393149086</v>
      </c>
      <c r="F42" s="93" t="s">
        <v>1237</v>
      </c>
      <c r="G42" s="93" t="b">
        <v>0</v>
      </c>
      <c r="H42" s="93" t="b">
        <v>0</v>
      </c>
      <c r="I42" s="93" t="b">
        <v>0</v>
      </c>
      <c r="J42" s="93" t="b">
        <v>0</v>
      </c>
      <c r="K42" s="93" t="b">
        <v>0</v>
      </c>
      <c r="L42" s="93" t="b">
        <v>0</v>
      </c>
    </row>
    <row r="43" spans="1:12" ht="15">
      <c r="A43" s="94" t="s">
        <v>749</v>
      </c>
      <c r="B43" s="93" t="s">
        <v>729</v>
      </c>
      <c r="C43" s="93">
        <v>50</v>
      </c>
      <c r="D43" s="109">
        <v>0.0019014174847966057</v>
      </c>
      <c r="E43" s="109">
        <v>2.008067621748033</v>
      </c>
      <c r="F43" s="93" t="s">
        <v>1237</v>
      </c>
      <c r="G43" s="93" t="b">
        <v>0</v>
      </c>
      <c r="H43" s="93" t="b">
        <v>0</v>
      </c>
      <c r="I43" s="93" t="b">
        <v>0</v>
      </c>
      <c r="J43" s="93" t="b">
        <v>0</v>
      </c>
      <c r="K43" s="93" t="b">
        <v>0</v>
      </c>
      <c r="L43" s="93" t="b">
        <v>0</v>
      </c>
    </row>
    <row r="44" spans="1:12" ht="15">
      <c r="A44" s="94" t="s">
        <v>729</v>
      </c>
      <c r="B44" s="93" t="s">
        <v>750</v>
      </c>
      <c r="C44" s="93">
        <v>50</v>
      </c>
      <c r="D44" s="109">
        <v>0.0019014174847966057</v>
      </c>
      <c r="E44" s="109">
        <v>2.008067621748033</v>
      </c>
      <c r="F44" s="93" t="s">
        <v>1237</v>
      </c>
      <c r="G44" s="93" t="b">
        <v>0</v>
      </c>
      <c r="H44" s="93" t="b">
        <v>0</v>
      </c>
      <c r="I44" s="93" t="b">
        <v>0</v>
      </c>
      <c r="J44" s="93" t="b">
        <v>0</v>
      </c>
      <c r="K44" s="93" t="b">
        <v>0</v>
      </c>
      <c r="L44" s="93" t="b">
        <v>0</v>
      </c>
    </row>
    <row r="45" spans="1:12" ht="15">
      <c r="A45" s="94" t="s">
        <v>750</v>
      </c>
      <c r="B45" s="93" t="s">
        <v>715</v>
      </c>
      <c r="C45" s="93">
        <v>50</v>
      </c>
      <c r="D45" s="109">
        <v>0.0019014174847966057</v>
      </c>
      <c r="E45" s="109">
        <v>1.6291508503894259</v>
      </c>
      <c r="F45" s="93" t="s">
        <v>1237</v>
      </c>
      <c r="G45" s="93" t="b">
        <v>0</v>
      </c>
      <c r="H45" s="93" t="b">
        <v>0</v>
      </c>
      <c r="I45" s="93" t="b">
        <v>0</v>
      </c>
      <c r="J45" s="93" t="b">
        <v>0</v>
      </c>
      <c r="K45" s="93" t="b">
        <v>0</v>
      </c>
      <c r="L45" s="93" t="b">
        <v>0</v>
      </c>
    </row>
    <row r="46" spans="1:12" ht="15">
      <c r="A46" s="94" t="s">
        <v>776</v>
      </c>
      <c r="B46" s="93" t="s">
        <v>715</v>
      </c>
      <c r="C46" s="93">
        <v>10</v>
      </c>
      <c r="D46" s="109">
        <v>0.0015879027166138115</v>
      </c>
      <c r="E46" s="109">
        <v>1.5877581652312007</v>
      </c>
      <c r="F46" s="93" t="s">
        <v>1237</v>
      </c>
      <c r="G46" s="93" t="b">
        <v>0</v>
      </c>
      <c r="H46" s="93" t="b">
        <v>0</v>
      </c>
      <c r="I46" s="93" t="b">
        <v>0</v>
      </c>
      <c r="J46" s="93" t="b">
        <v>0</v>
      </c>
      <c r="K46" s="93" t="b">
        <v>0</v>
      </c>
      <c r="L46" s="93" t="b">
        <v>0</v>
      </c>
    </row>
    <row r="47" spans="1:12" ht="15">
      <c r="A47" s="94" t="s">
        <v>779</v>
      </c>
      <c r="B47" s="93" t="s">
        <v>751</v>
      </c>
      <c r="C47" s="93">
        <v>9</v>
      </c>
      <c r="D47" s="109">
        <v>0.0015002626548774605</v>
      </c>
      <c r="E47" s="109">
        <v>2.0356370174557465</v>
      </c>
      <c r="F47" s="93" t="s">
        <v>1237</v>
      </c>
      <c r="G47" s="93" t="b">
        <v>0</v>
      </c>
      <c r="H47" s="93" t="b">
        <v>0</v>
      </c>
      <c r="I47" s="93" t="b">
        <v>0</v>
      </c>
      <c r="J47" s="93" t="b">
        <v>0</v>
      </c>
      <c r="K47" s="93" t="b">
        <v>0</v>
      </c>
      <c r="L47" s="93" t="b">
        <v>0</v>
      </c>
    </row>
    <row r="48" spans="1:12" ht="15">
      <c r="A48" s="94" t="s">
        <v>759</v>
      </c>
      <c r="B48" s="93" t="s">
        <v>758</v>
      </c>
      <c r="C48" s="93">
        <v>9</v>
      </c>
      <c r="D48" s="109">
        <v>0.0015002626548774605</v>
      </c>
      <c r="E48" s="109">
        <v>2.130714561576748</v>
      </c>
      <c r="F48" s="93" t="s">
        <v>1237</v>
      </c>
      <c r="G48" s="93" t="b">
        <v>0</v>
      </c>
      <c r="H48" s="93" t="b">
        <v>0</v>
      </c>
      <c r="I48" s="93" t="b">
        <v>0</v>
      </c>
      <c r="J48" s="93" t="b">
        <v>0</v>
      </c>
      <c r="K48" s="93" t="b">
        <v>0</v>
      </c>
      <c r="L48" s="93" t="b">
        <v>0</v>
      </c>
    </row>
    <row r="49" spans="1:12" ht="15">
      <c r="A49" s="94" t="s">
        <v>751</v>
      </c>
      <c r="B49" s="93" t="s">
        <v>809</v>
      </c>
      <c r="C49" s="93">
        <v>7</v>
      </c>
      <c r="D49" s="109">
        <v>0.00159280005309896</v>
      </c>
      <c r="E49" s="109">
        <v>2.075014411378646</v>
      </c>
      <c r="F49" s="93" t="s">
        <v>1237</v>
      </c>
      <c r="G49" s="93" t="b">
        <v>0</v>
      </c>
      <c r="H49" s="93" t="b">
        <v>0</v>
      </c>
      <c r="I49" s="93" t="b">
        <v>0</v>
      </c>
      <c r="J49" s="93" t="b">
        <v>0</v>
      </c>
      <c r="K49" s="93" t="b">
        <v>0</v>
      </c>
      <c r="L49" s="93" t="b">
        <v>0</v>
      </c>
    </row>
    <row r="50" spans="1:12" ht="15">
      <c r="A50" s="94" t="s">
        <v>767</v>
      </c>
      <c r="B50" s="93" t="s">
        <v>751</v>
      </c>
      <c r="C50" s="93">
        <v>7</v>
      </c>
      <c r="D50" s="109">
        <v>0.0013798355034462704</v>
      </c>
      <c r="E50" s="109">
        <v>1.853941880882067</v>
      </c>
      <c r="F50" s="93" t="s">
        <v>1237</v>
      </c>
      <c r="G50" s="93" t="b">
        <v>0</v>
      </c>
      <c r="H50" s="93" t="b">
        <v>0</v>
      </c>
      <c r="I50" s="93" t="b">
        <v>0</v>
      </c>
      <c r="J50" s="93" t="b">
        <v>0</v>
      </c>
      <c r="K50" s="93" t="b">
        <v>0</v>
      </c>
      <c r="L50" s="93" t="b">
        <v>0</v>
      </c>
    </row>
    <row r="51" spans="1:12" ht="15">
      <c r="A51" s="94" t="s">
        <v>751</v>
      </c>
      <c r="B51" s="93" t="s">
        <v>815</v>
      </c>
      <c r="C51" s="93">
        <v>7</v>
      </c>
      <c r="D51" s="109">
        <v>0.0012988701393456669</v>
      </c>
      <c r="E51" s="109">
        <v>2.075014411378646</v>
      </c>
      <c r="F51" s="93" t="s">
        <v>1237</v>
      </c>
      <c r="G51" s="93" t="b">
        <v>0</v>
      </c>
      <c r="H51" s="93" t="b">
        <v>0</v>
      </c>
      <c r="I51" s="93" t="b">
        <v>0</v>
      </c>
      <c r="J51" s="93" t="b">
        <v>0</v>
      </c>
      <c r="K51" s="93" t="b">
        <v>0</v>
      </c>
      <c r="L51" s="93" t="b">
        <v>0</v>
      </c>
    </row>
    <row r="52" spans="1:12" ht="15">
      <c r="A52" s="94" t="s">
        <v>758</v>
      </c>
      <c r="B52" s="93" t="s">
        <v>713</v>
      </c>
      <c r="C52" s="93">
        <v>7</v>
      </c>
      <c r="D52" s="109">
        <v>0.0012988701393456669</v>
      </c>
      <c r="E52" s="109">
        <v>0.5698644330587402</v>
      </c>
      <c r="F52" s="93" t="s">
        <v>1237</v>
      </c>
      <c r="G52" s="93" t="b">
        <v>0</v>
      </c>
      <c r="H52" s="93" t="b">
        <v>0</v>
      </c>
      <c r="I52" s="93" t="b">
        <v>0</v>
      </c>
      <c r="J52" s="93" t="b">
        <v>1</v>
      </c>
      <c r="K52" s="93" t="b">
        <v>0</v>
      </c>
      <c r="L52" s="93" t="b">
        <v>0</v>
      </c>
    </row>
    <row r="53" spans="1:12" ht="15">
      <c r="A53" s="94" t="s">
        <v>772</v>
      </c>
      <c r="B53" s="93" t="s">
        <v>713</v>
      </c>
      <c r="C53" s="93">
        <v>7</v>
      </c>
      <c r="D53" s="109">
        <v>0.0013798355034462704</v>
      </c>
      <c r="E53" s="109">
        <v>0.8129024817450348</v>
      </c>
      <c r="F53" s="93" t="s">
        <v>1237</v>
      </c>
      <c r="G53" s="93" t="b">
        <v>0</v>
      </c>
      <c r="H53" s="93" t="b">
        <v>0</v>
      </c>
      <c r="I53" s="93" t="b">
        <v>0</v>
      </c>
      <c r="J53" s="93" t="b">
        <v>1</v>
      </c>
      <c r="K53" s="93" t="b">
        <v>0</v>
      </c>
      <c r="L53" s="93" t="b">
        <v>0</v>
      </c>
    </row>
    <row r="54" spans="1:12" ht="15">
      <c r="A54" s="94" t="s">
        <v>803</v>
      </c>
      <c r="B54" s="93" t="s">
        <v>761</v>
      </c>
      <c r="C54" s="93">
        <v>7</v>
      </c>
      <c r="D54" s="109">
        <v>0.0012988701393456669</v>
      </c>
      <c r="E54" s="109">
        <v>2.494143719120622</v>
      </c>
      <c r="F54" s="93" t="s">
        <v>1237</v>
      </c>
      <c r="G54" s="93" t="b">
        <v>0</v>
      </c>
      <c r="H54" s="93" t="b">
        <v>0</v>
      </c>
      <c r="I54" s="93" t="b">
        <v>0</v>
      </c>
      <c r="J54" s="93" t="b">
        <v>0</v>
      </c>
      <c r="K54" s="93" t="b">
        <v>0</v>
      </c>
      <c r="L54" s="93" t="b">
        <v>0</v>
      </c>
    </row>
    <row r="55" spans="1:12" ht="15">
      <c r="A55" s="94" t="s">
        <v>781</v>
      </c>
      <c r="B55" s="93" t="s">
        <v>807</v>
      </c>
      <c r="C55" s="93">
        <v>6</v>
      </c>
      <c r="D55" s="109">
        <v>0.0016773131617609806</v>
      </c>
      <c r="E55" s="109">
        <v>2.6893088591236203</v>
      </c>
      <c r="F55" s="93" t="s">
        <v>1237</v>
      </c>
      <c r="G55" s="93" t="b">
        <v>0</v>
      </c>
      <c r="H55" s="93" t="b">
        <v>0</v>
      </c>
      <c r="I55" s="93" t="b">
        <v>0</v>
      </c>
      <c r="J55" s="93" t="b">
        <v>0</v>
      </c>
      <c r="K55" s="93" t="b">
        <v>0</v>
      </c>
      <c r="L55" s="93" t="b">
        <v>0</v>
      </c>
    </row>
    <row r="56" spans="1:12" ht="15">
      <c r="A56" s="94" t="s">
        <v>713</v>
      </c>
      <c r="B56" s="93" t="s">
        <v>755</v>
      </c>
      <c r="C56" s="93">
        <v>6</v>
      </c>
      <c r="D56" s="109">
        <v>0.0013652571883705372</v>
      </c>
      <c r="E56" s="109">
        <v>0.4634091021444534</v>
      </c>
      <c r="F56" s="93" t="s">
        <v>1237</v>
      </c>
      <c r="G56" s="93" t="b">
        <v>1</v>
      </c>
      <c r="H56" s="93" t="b">
        <v>0</v>
      </c>
      <c r="I56" s="93" t="b">
        <v>0</v>
      </c>
      <c r="J56" s="93" t="b">
        <v>0</v>
      </c>
      <c r="K56" s="93" t="b">
        <v>0</v>
      </c>
      <c r="L56" s="93" t="b">
        <v>0</v>
      </c>
    </row>
    <row r="57" spans="1:12" ht="15">
      <c r="A57" s="94" t="s">
        <v>785</v>
      </c>
      <c r="B57" s="93" t="s">
        <v>767</v>
      </c>
      <c r="C57" s="93">
        <v>6</v>
      </c>
      <c r="D57" s="109">
        <v>0.0012647976033587304</v>
      </c>
      <c r="E57" s="109">
        <v>2.4204635468310403</v>
      </c>
      <c r="F57" s="93" t="s">
        <v>1237</v>
      </c>
      <c r="G57" s="93" t="b">
        <v>0</v>
      </c>
      <c r="H57" s="93" t="b">
        <v>0</v>
      </c>
      <c r="I57" s="93" t="b">
        <v>0</v>
      </c>
      <c r="J57" s="93" t="b">
        <v>0</v>
      </c>
      <c r="K57" s="93" t="b">
        <v>0</v>
      </c>
      <c r="L57" s="93" t="b">
        <v>0</v>
      </c>
    </row>
    <row r="58" spans="1:12" ht="15">
      <c r="A58" s="94" t="s">
        <v>777</v>
      </c>
      <c r="B58" s="93" t="s">
        <v>816</v>
      </c>
      <c r="C58" s="93">
        <v>6</v>
      </c>
      <c r="D58" s="109">
        <v>0.0012647976033587304</v>
      </c>
      <c r="E58" s="109">
        <v>2.6479161739653954</v>
      </c>
      <c r="F58" s="93" t="s">
        <v>1237</v>
      </c>
      <c r="G58" s="93" t="b">
        <v>0</v>
      </c>
      <c r="H58" s="93" t="b">
        <v>0</v>
      </c>
      <c r="I58" s="93" t="b">
        <v>0</v>
      </c>
      <c r="J58" s="93" t="b">
        <v>0</v>
      </c>
      <c r="K58" s="93" t="b">
        <v>0</v>
      </c>
      <c r="L58" s="93" t="b">
        <v>0</v>
      </c>
    </row>
    <row r="59" spans="1:12" ht="15">
      <c r="A59" s="94" t="s">
        <v>713</v>
      </c>
      <c r="B59" s="93" t="s">
        <v>714</v>
      </c>
      <c r="C59" s="93">
        <v>5</v>
      </c>
      <c r="D59" s="109">
        <v>0.001053998002798942</v>
      </c>
      <c r="E59" s="109">
        <v>-0.8439939092112863</v>
      </c>
      <c r="F59" s="93" t="s">
        <v>1237</v>
      </c>
      <c r="G59" s="93" t="b">
        <v>1</v>
      </c>
      <c r="H59" s="93" t="b">
        <v>0</v>
      </c>
      <c r="I59" s="93" t="b">
        <v>0</v>
      </c>
      <c r="J59" s="93" t="b">
        <v>0</v>
      </c>
      <c r="K59" s="93" t="b">
        <v>0</v>
      </c>
      <c r="L59" s="93" t="b">
        <v>0</v>
      </c>
    </row>
    <row r="60" spans="1:12" ht="15">
      <c r="A60" s="94" t="s">
        <v>718</v>
      </c>
      <c r="B60" s="93" t="s">
        <v>822</v>
      </c>
      <c r="C60" s="93">
        <v>5</v>
      </c>
      <c r="D60" s="109">
        <v>0.001053998002798942</v>
      </c>
      <c r="E60" s="109">
        <v>1.722831893267284</v>
      </c>
      <c r="F60" s="93" t="s">
        <v>1237</v>
      </c>
      <c r="G60" s="93" t="b">
        <v>0</v>
      </c>
      <c r="H60" s="93" t="b">
        <v>0</v>
      </c>
      <c r="I60" s="93" t="b">
        <v>0</v>
      </c>
      <c r="J60" s="93" t="b">
        <v>1</v>
      </c>
      <c r="K60" s="93" t="b">
        <v>0</v>
      </c>
      <c r="L60" s="93" t="b">
        <v>0</v>
      </c>
    </row>
    <row r="61" spans="1:12" ht="15">
      <c r="A61" s="94" t="s">
        <v>837</v>
      </c>
      <c r="B61" s="93" t="s">
        <v>838</v>
      </c>
      <c r="C61" s="93">
        <v>5</v>
      </c>
      <c r="D61" s="109">
        <v>0.001053998002798942</v>
      </c>
      <c r="E61" s="109">
        <v>3.0572856444182146</v>
      </c>
      <c r="F61" s="93" t="s">
        <v>1237</v>
      </c>
      <c r="G61" s="93" t="b">
        <v>0</v>
      </c>
      <c r="H61" s="93" t="b">
        <v>0</v>
      </c>
      <c r="I61" s="93" t="b">
        <v>0</v>
      </c>
      <c r="J61" s="93" t="b">
        <v>0</v>
      </c>
      <c r="K61" s="93" t="b">
        <v>0</v>
      </c>
      <c r="L61" s="93" t="b">
        <v>0</v>
      </c>
    </row>
    <row r="62" spans="1:12" ht="15">
      <c r="A62" s="94" t="s">
        <v>753</v>
      </c>
      <c r="B62" s="93" t="s">
        <v>784</v>
      </c>
      <c r="C62" s="93">
        <v>5</v>
      </c>
      <c r="D62" s="109">
        <v>0.001053998002798942</v>
      </c>
      <c r="E62" s="109">
        <v>2.0238618889312647</v>
      </c>
      <c r="F62" s="93" t="s">
        <v>1237</v>
      </c>
      <c r="G62" s="93" t="b">
        <v>0</v>
      </c>
      <c r="H62" s="93" t="b">
        <v>0</v>
      </c>
      <c r="I62" s="93" t="b">
        <v>0</v>
      </c>
      <c r="J62" s="93" t="b">
        <v>0</v>
      </c>
      <c r="K62" s="93" t="b">
        <v>0</v>
      </c>
      <c r="L62" s="93" t="b">
        <v>0</v>
      </c>
    </row>
    <row r="63" spans="1:12" ht="15">
      <c r="A63" s="94" t="s">
        <v>784</v>
      </c>
      <c r="B63" s="93" t="s">
        <v>842</v>
      </c>
      <c r="C63" s="93">
        <v>5</v>
      </c>
      <c r="D63" s="109">
        <v>0.001053998002798942</v>
      </c>
      <c r="E63" s="109">
        <v>2.7562556487542333</v>
      </c>
      <c r="F63" s="93" t="s">
        <v>1237</v>
      </c>
      <c r="G63" s="93" t="b">
        <v>0</v>
      </c>
      <c r="H63" s="93" t="b">
        <v>0</v>
      </c>
      <c r="I63" s="93" t="b">
        <v>0</v>
      </c>
      <c r="J63" s="93" t="b">
        <v>0</v>
      </c>
      <c r="K63" s="93" t="b">
        <v>0</v>
      </c>
      <c r="L63" s="93" t="b">
        <v>0</v>
      </c>
    </row>
    <row r="64" spans="1:12" ht="15">
      <c r="A64" s="94" t="s">
        <v>721</v>
      </c>
      <c r="B64" s="93" t="s">
        <v>799</v>
      </c>
      <c r="C64" s="93">
        <v>5</v>
      </c>
      <c r="D64" s="109">
        <v>0.001053998002798942</v>
      </c>
      <c r="E64" s="109">
        <v>1.73259173055644</v>
      </c>
      <c r="F64" s="93" t="s">
        <v>1237</v>
      </c>
      <c r="G64" s="93" t="b">
        <v>0</v>
      </c>
      <c r="H64" s="93" t="b">
        <v>1</v>
      </c>
      <c r="I64" s="93" t="b">
        <v>0</v>
      </c>
      <c r="J64" s="93" t="b">
        <v>0</v>
      </c>
      <c r="K64" s="93" t="b">
        <v>0</v>
      </c>
      <c r="L64" s="93" t="b">
        <v>0</v>
      </c>
    </row>
    <row r="65" spans="1:12" ht="15">
      <c r="A65" s="94" t="s">
        <v>753</v>
      </c>
      <c r="B65" s="93" t="s">
        <v>719</v>
      </c>
      <c r="C65" s="93">
        <v>5</v>
      </c>
      <c r="D65" s="109">
        <v>0.001053998002798942</v>
      </c>
      <c r="E65" s="109">
        <v>1.1913529762250286</v>
      </c>
      <c r="F65" s="93" t="s">
        <v>1237</v>
      </c>
      <c r="G65" s="93" t="b">
        <v>0</v>
      </c>
      <c r="H65" s="93" t="b">
        <v>0</v>
      </c>
      <c r="I65" s="93" t="b">
        <v>0</v>
      </c>
      <c r="J65" s="93" t="b">
        <v>0</v>
      </c>
      <c r="K65" s="93" t="b">
        <v>0</v>
      </c>
      <c r="L65" s="93" t="b">
        <v>0</v>
      </c>
    </row>
    <row r="66" spans="1:12" ht="15">
      <c r="A66" s="94" t="s">
        <v>849</v>
      </c>
      <c r="B66" s="93" t="s">
        <v>783</v>
      </c>
      <c r="C66" s="93">
        <v>5</v>
      </c>
      <c r="D66" s="109">
        <v>0.0012456434326679438</v>
      </c>
      <c r="E66" s="109">
        <v>2.7562556487542333</v>
      </c>
      <c r="F66" s="93" t="s">
        <v>1237</v>
      </c>
      <c r="G66" s="93" t="b">
        <v>1</v>
      </c>
      <c r="H66" s="93" t="b">
        <v>0</v>
      </c>
      <c r="I66" s="93" t="b">
        <v>0</v>
      </c>
      <c r="J66" s="93" t="b">
        <v>0</v>
      </c>
      <c r="K66" s="93" t="b">
        <v>0</v>
      </c>
      <c r="L66" s="93" t="b">
        <v>0</v>
      </c>
    </row>
    <row r="67" spans="1:12" ht="15">
      <c r="A67" s="94" t="s">
        <v>771</v>
      </c>
      <c r="B67" s="93" t="s">
        <v>776</v>
      </c>
      <c r="C67" s="93">
        <v>5</v>
      </c>
      <c r="D67" s="109">
        <v>0.001053998002798942</v>
      </c>
      <c r="E67" s="109">
        <v>2.3346517218844025</v>
      </c>
      <c r="F67" s="93" t="s">
        <v>1237</v>
      </c>
      <c r="G67" s="93" t="b">
        <v>0</v>
      </c>
      <c r="H67" s="93" t="b">
        <v>0</v>
      </c>
      <c r="I67" s="93" t="b">
        <v>0</v>
      </c>
      <c r="J67" s="93" t="b">
        <v>0</v>
      </c>
      <c r="K67" s="93" t="b">
        <v>0</v>
      </c>
      <c r="L67" s="93" t="b">
        <v>0</v>
      </c>
    </row>
    <row r="68" spans="1:12" ht="15">
      <c r="A68" s="94" t="s">
        <v>855</v>
      </c>
      <c r="B68" s="93" t="s">
        <v>856</v>
      </c>
      <c r="C68" s="93">
        <v>5</v>
      </c>
      <c r="D68" s="109">
        <v>0.0011377143236421144</v>
      </c>
      <c r="E68" s="109">
        <v>3.0572856444182146</v>
      </c>
      <c r="F68" s="93" t="s">
        <v>1237</v>
      </c>
      <c r="G68" s="93" t="b">
        <v>0</v>
      </c>
      <c r="H68" s="93" t="b">
        <v>0</v>
      </c>
      <c r="I68" s="93" t="b">
        <v>0</v>
      </c>
      <c r="J68" s="93" t="b">
        <v>0</v>
      </c>
      <c r="K68" s="93" t="b">
        <v>0</v>
      </c>
      <c r="L68" s="93" t="b">
        <v>0</v>
      </c>
    </row>
    <row r="69" spans="1:12" ht="15">
      <c r="A69" s="94" t="s">
        <v>713</v>
      </c>
      <c r="B69" s="93" t="s">
        <v>756</v>
      </c>
      <c r="C69" s="93">
        <v>5</v>
      </c>
      <c r="D69" s="109">
        <v>0.0012456434326679438</v>
      </c>
      <c r="E69" s="109">
        <v>0.3842278560968286</v>
      </c>
      <c r="F69" s="93" t="s">
        <v>1237</v>
      </c>
      <c r="G69" s="93" t="b">
        <v>1</v>
      </c>
      <c r="H69" s="93" t="b">
        <v>0</v>
      </c>
      <c r="I69" s="93" t="b">
        <v>0</v>
      </c>
      <c r="J69" s="93" t="b">
        <v>0</v>
      </c>
      <c r="K69" s="93" t="b">
        <v>0</v>
      </c>
      <c r="L69" s="93" t="b">
        <v>0</v>
      </c>
    </row>
    <row r="70" spans="1:12" ht="15">
      <c r="A70" s="94" t="s">
        <v>713</v>
      </c>
      <c r="B70" s="93" t="s">
        <v>781</v>
      </c>
      <c r="C70" s="93">
        <v>4</v>
      </c>
      <c r="D70" s="109">
        <v>0.0011182087745073203</v>
      </c>
      <c r="E70" s="109">
        <v>0.6490456791063651</v>
      </c>
      <c r="F70" s="93" t="s">
        <v>1237</v>
      </c>
      <c r="G70" s="93" t="b">
        <v>1</v>
      </c>
      <c r="H70" s="93" t="b">
        <v>0</v>
      </c>
      <c r="I70" s="93" t="b">
        <v>0</v>
      </c>
      <c r="J70" s="93" t="b">
        <v>0</v>
      </c>
      <c r="K70" s="93" t="b">
        <v>0</v>
      </c>
      <c r="L70" s="93" t="b">
        <v>0</v>
      </c>
    </row>
    <row r="71" spans="1:12" ht="15">
      <c r="A71" s="94" t="s">
        <v>796</v>
      </c>
      <c r="B71" s="93" t="s">
        <v>754</v>
      </c>
      <c r="C71" s="93">
        <v>4</v>
      </c>
      <c r="D71" s="109">
        <v>0.0009101714589136913</v>
      </c>
      <c r="E71" s="109">
        <v>2.0572856444182146</v>
      </c>
      <c r="F71" s="93" t="s">
        <v>1237</v>
      </c>
      <c r="G71" s="93" t="b">
        <v>0</v>
      </c>
      <c r="H71" s="93" t="b">
        <v>0</v>
      </c>
      <c r="I71" s="93" t="b">
        <v>0</v>
      </c>
      <c r="J71" s="93" t="b">
        <v>0</v>
      </c>
      <c r="K71" s="93" t="b">
        <v>0</v>
      </c>
      <c r="L71" s="93" t="b">
        <v>0</v>
      </c>
    </row>
    <row r="72" spans="1:12" ht="15">
      <c r="A72" s="94" t="s">
        <v>752</v>
      </c>
      <c r="B72" s="93" t="s">
        <v>770</v>
      </c>
      <c r="C72" s="93">
        <v>4</v>
      </c>
      <c r="D72" s="109">
        <v>0.0009101714589136913</v>
      </c>
      <c r="E72" s="109">
        <v>1.8855591907649834</v>
      </c>
      <c r="F72" s="93" t="s">
        <v>1237</v>
      </c>
      <c r="G72" s="93" t="b">
        <v>0</v>
      </c>
      <c r="H72" s="93" t="b">
        <v>0</v>
      </c>
      <c r="I72" s="93" t="b">
        <v>0</v>
      </c>
      <c r="J72" s="93" t="b">
        <v>0</v>
      </c>
      <c r="K72" s="93" t="b">
        <v>0</v>
      </c>
      <c r="L72" s="93" t="b">
        <v>0</v>
      </c>
    </row>
    <row r="73" spans="1:12" ht="15">
      <c r="A73" s="94" t="s">
        <v>886</v>
      </c>
      <c r="B73" s="93" t="s">
        <v>887</v>
      </c>
      <c r="C73" s="93">
        <v>4</v>
      </c>
      <c r="D73" s="109">
        <v>0.0009101714589136913</v>
      </c>
      <c r="E73" s="109">
        <v>3.154195657426271</v>
      </c>
      <c r="F73" s="93" t="s">
        <v>1237</v>
      </c>
      <c r="G73" s="93" t="b">
        <v>0</v>
      </c>
      <c r="H73" s="93" t="b">
        <v>0</v>
      </c>
      <c r="I73" s="93" t="b">
        <v>0</v>
      </c>
      <c r="J73" s="93" t="b">
        <v>0</v>
      </c>
      <c r="K73" s="93" t="b">
        <v>0</v>
      </c>
      <c r="L73" s="93" t="b">
        <v>0</v>
      </c>
    </row>
    <row r="74" spans="1:12" ht="15">
      <c r="A74" s="94" t="s">
        <v>887</v>
      </c>
      <c r="B74" s="93" t="s">
        <v>843</v>
      </c>
      <c r="C74" s="93">
        <v>4</v>
      </c>
      <c r="D74" s="109">
        <v>0.0009101714589136913</v>
      </c>
      <c r="E74" s="109">
        <v>3.0572856444182146</v>
      </c>
      <c r="F74" s="93" t="s">
        <v>1237</v>
      </c>
      <c r="G74" s="93" t="b">
        <v>0</v>
      </c>
      <c r="H74" s="93" t="b">
        <v>0</v>
      </c>
      <c r="I74" s="93" t="b">
        <v>0</v>
      </c>
      <c r="J74" s="93" t="b">
        <v>0</v>
      </c>
      <c r="K74" s="93" t="b">
        <v>0</v>
      </c>
      <c r="L74" s="93" t="b">
        <v>0</v>
      </c>
    </row>
    <row r="75" spans="1:12" ht="15">
      <c r="A75" s="94" t="s">
        <v>843</v>
      </c>
      <c r="B75" s="93" t="s">
        <v>888</v>
      </c>
      <c r="C75" s="93">
        <v>4</v>
      </c>
      <c r="D75" s="109">
        <v>0.0009101714589136913</v>
      </c>
      <c r="E75" s="109">
        <v>3.0572856444182146</v>
      </c>
      <c r="F75" s="93" t="s">
        <v>1237</v>
      </c>
      <c r="G75" s="93" t="b">
        <v>0</v>
      </c>
      <c r="H75" s="93" t="b">
        <v>0</v>
      </c>
      <c r="I75" s="93" t="b">
        <v>0</v>
      </c>
      <c r="J75" s="93" t="b">
        <v>0</v>
      </c>
      <c r="K75" s="93" t="b">
        <v>0</v>
      </c>
      <c r="L75" s="93" t="b">
        <v>0</v>
      </c>
    </row>
    <row r="76" spans="1:12" ht="15">
      <c r="A76" s="94" t="s">
        <v>888</v>
      </c>
      <c r="B76" s="93" t="s">
        <v>821</v>
      </c>
      <c r="C76" s="93">
        <v>4</v>
      </c>
      <c r="D76" s="109">
        <v>0.0009101714589136913</v>
      </c>
      <c r="E76" s="109">
        <v>2.97810439837059</v>
      </c>
      <c r="F76" s="93" t="s">
        <v>1237</v>
      </c>
      <c r="G76" s="93" t="b">
        <v>0</v>
      </c>
      <c r="H76" s="93" t="b">
        <v>0</v>
      </c>
      <c r="I76" s="93" t="b">
        <v>0</v>
      </c>
      <c r="J76" s="93" t="b">
        <v>0</v>
      </c>
      <c r="K76" s="93" t="b">
        <v>0</v>
      </c>
      <c r="L76" s="93" t="b">
        <v>0</v>
      </c>
    </row>
    <row r="77" spans="1:12" ht="15">
      <c r="A77" s="94" t="s">
        <v>844</v>
      </c>
      <c r="B77" s="93" t="s">
        <v>718</v>
      </c>
      <c r="C77" s="93">
        <v>4</v>
      </c>
      <c r="D77" s="109">
        <v>0.0009101714589136913</v>
      </c>
      <c r="E77" s="109">
        <v>1.6955578084006218</v>
      </c>
      <c r="F77" s="93" t="s">
        <v>1237</v>
      </c>
      <c r="G77" s="93" t="b">
        <v>0</v>
      </c>
      <c r="H77" s="93" t="b">
        <v>0</v>
      </c>
      <c r="I77" s="93" t="b">
        <v>0</v>
      </c>
      <c r="J77" s="93" t="b">
        <v>0</v>
      </c>
      <c r="K77" s="93" t="b">
        <v>0</v>
      </c>
      <c r="L77" s="93" t="b">
        <v>0</v>
      </c>
    </row>
    <row r="78" spans="1:12" ht="15">
      <c r="A78" s="94" t="s">
        <v>713</v>
      </c>
      <c r="B78" s="93" t="s">
        <v>890</v>
      </c>
      <c r="C78" s="93">
        <v>4</v>
      </c>
      <c r="D78" s="109">
        <v>0.0009101714589136913</v>
      </c>
      <c r="E78" s="109">
        <v>1.0469856877784027</v>
      </c>
      <c r="F78" s="93" t="s">
        <v>1237</v>
      </c>
      <c r="G78" s="93" t="b">
        <v>1</v>
      </c>
      <c r="H78" s="93" t="b">
        <v>0</v>
      </c>
      <c r="I78" s="93" t="b">
        <v>0</v>
      </c>
      <c r="J78" s="93" t="b">
        <v>0</v>
      </c>
      <c r="K78" s="93" t="b">
        <v>0</v>
      </c>
      <c r="L78" s="93" t="b">
        <v>0</v>
      </c>
    </row>
    <row r="79" spans="1:12" ht="15">
      <c r="A79" s="94" t="s">
        <v>791</v>
      </c>
      <c r="B79" s="93" t="s">
        <v>896</v>
      </c>
      <c r="C79" s="93">
        <v>4</v>
      </c>
      <c r="D79" s="109">
        <v>0.0009101714589136913</v>
      </c>
      <c r="E79" s="109">
        <v>2.8020131393149086</v>
      </c>
      <c r="F79" s="93" t="s">
        <v>1237</v>
      </c>
      <c r="G79" s="93" t="b">
        <v>0</v>
      </c>
      <c r="H79" s="93" t="b">
        <v>0</v>
      </c>
      <c r="I79" s="93" t="b">
        <v>0</v>
      </c>
      <c r="J79" s="93" t="b">
        <v>0</v>
      </c>
      <c r="K79" s="93" t="b">
        <v>0</v>
      </c>
      <c r="L79" s="93" t="b">
        <v>0</v>
      </c>
    </row>
    <row r="80" spans="1:12" ht="15">
      <c r="A80" s="94" t="s">
        <v>769</v>
      </c>
      <c r="B80" s="93" t="s">
        <v>786</v>
      </c>
      <c r="C80" s="93">
        <v>4</v>
      </c>
      <c r="D80" s="109">
        <v>0.0009101714589136913</v>
      </c>
      <c r="E80" s="109">
        <v>2.290129778336034</v>
      </c>
      <c r="F80" s="93" t="s">
        <v>1237</v>
      </c>
      <c r="G80" s="93" t="b">
        <v>0</v>
      </c>
      <c r="H80" s="93" t="b">
        <v>0</v>
      </c>
      <c r="I80" s="93" t="b">
        <v>0</v>
      </c>
      <c r="J80" s="93" t="b">
        <v>0</v>
      </c>
      <c r="K80" s="93" t="b">
        <v>0</v>
      </c>
      <c r="L80" s="93" t="b">
        <v>0</v>
      </c>
    </row>
    <row r="81" spans="1:12" ht="15">
      <c r="A81" s="94" t="s">
        <v>768</v>
      </c>
      <c r="B81" s="93" t="s">
        <v>752</v>
      </c>
      <c r="C81" s="93">
        <v>4</v>
      </c>
      <c r="D81" s="109">
        <v>0.0009101714589136913</v>
      </c>
      <c r="E81" s="109">
        <v>1.79721425643314</v>
      </c>
      <c r="F81" s="93" t="s">
        <v>1237</v>
      </c>
      <c r="G81" s="93" t="b">
        <v>0</v>
      </c>
      <c r="H81" s="93" t="b">
        <v>0</v>
      </c>
      <c r="I81" s="93" t="b">
        <v>0</v>
      </c>
      <c r="J81" s="93" t="b">
        <v>0</v>
      </c>
      <c r="K81" s="93" t="b">
        <v>0</v>
      </c>
      <c r="L81" s="93" t="b">
        <v>0</v>
      </c>
    </row>
    <row r="82" spans="1:12" ht="15">
      <c r="A82" s="94" t="s">
        <v>729</v>
      </c>
      <c r="B82" s="93" t="s">
        <v>715</v>
      </c>
      <c r="C82" s="93">
        <v>4</v>
      </c>
      <c r="D82" s="109">
        <v>0.0009101714589136913</v>
      </c>
      <c r="E82" s="109">
        <v>0.4830228147111877</v>
      </c>
      <c r="F82" s="93" t="s">
        <v>1237</v>
      </c>
      <c r="G82" s="93" t="b">
        <v>0</v>
      </c>
      <c r="H82" s="93" t="b">
        <v>0</v>
      </c>
      <c r="I82" s="93" t="b">
        <v>0</v>
      </c>
      <c r="J82" s="93" t="b">
        <v>0</v>
      </c>
      <c r="K82" s="93" t="b">
        <v>0</v>
      </c>
      <c r="L82" s="93" t="b">
        <v>0</v>
      </c>
    </row>
    <row r="83" spans="1:12" ht="15">
      <c r="A83" s="94" t="s">
        <v>830</v>
      </c>
      <c r="B83" s="93" t="s">
        <v>768</v>
      </c>
      <c r="C83" s="93">
        <v>4</v>
      </c>
      <c r="D83" s="109">
        <v>0.0009101714589136913</v>
      </c>
      <c r="E83" s="109">
        <v>2.5009831436509273</v>
      </c>
      <c r="F83" s="93" t="s">
        <v>1237</v>
      </c>
      <c r="G83" s="93" t="b">
        <v>0</v>
      </c>
      <c r="H83" s="93" t="b">
        <v>0</v>
      </c>
      <c r="I83" s="93" t="b">
        <v>0</v>
      </c>
      <c r="J83" s="93" t="b">
        <v>0</v>
      </c>
      <c r="K83" s="93" t="b">
        <v>0</v>
      </c>
      <c r="L83" s="93" t="b">
        <v>0</v>
      </c>
    </row>
    <row r="84" spans="1:12" ht="15">
      <c r="A84" s="94" t="s">
        <v>912</v>
      </c>
      <c r="B84" s="93" t="s">
        <v>803</v>
      </c>
      <c r="C84" s="93">
        <v>4</v>
      </c>
      <c r="D84" s="109">
        <v>0.0009101714589136913</v>
      </c>
      <c r="E84" s="109">
        <v>2.85316566176229</v>
      </c>
      <c r="F84" s="93" t="s">
        <v>1237</v>
      </c>
      <c r="G84" s="93" t="b">
        <v>0</v>
      </c>
      <c r="H84" s="93" t="b">
        <v>0</v>
      </c>
      <c r="I84" s="93" t="b">
        <v>0</v>
      </c>
      <c r="J84" s="93" t="b">
        <v>0</v>
      </c>
      <c r="K84" s="93" t="b">
        <v>0</v>
      </c>
      <c r="L84" s="93" t="b">
        <v>0</v>
      </c>
    </row>
    <row r="85" spans="1:12" ht="15">
      <c r="A85" s="94" t="s">
        <v>761</v>
      </c>
      <c r="B85" s="93" t="s">
        <v>913</v>
      </c>
      <c r="C85" s="93">
        <v>4</v>
      </c>
      <c r="D85" s="109">
        <v>0.0009101714589136913</v>
      </c>
      <c r="E85" s="109">
        <v>2.5521356660983088</v>
      </c>
      <c r="F85" s="93" t="s">
        <v>1237</v>
      </c>
      <c r="G85" s="93" t="b">
        <v>0</v>
      </c>
      <c r="H85" s="93" t="b">
        <v>0</v>
      </c>
      <c r="I85" s="93" t="b">
        <v>0</v>
      </c>
      <c r="J85" s="93" t="b">
        <v>1</v>
      </c>
      <c r="K85" s="93" t="b">
        <v>0</v>
      </c>
      <c r="L85" s="93" t="b">
        <v>0</v>
      </c>
    </row>
    <row r="86" spans="1:12" ht="15">
      <c r="A86" s="94" t="s">
        <v>913</v>
      </c>
      <c r="B86" s="93" t="s">
        <v>858</v>
      </c>
      <c r="C86" s="93">
        <v>4</v>
      </c>
      <c r="D86" s="109">
        <v>0.0009101714589136913</v>
      </c>
      <c r="E86" s="109">
        <v>3.0572856444182146</v>
      </c>
      <c r="F86" s="93" t="s">
        <v>1237</v>
      </c>
      <c r="G86" s="93" t="b">
        <v>1</v>
      </c>
      <c r="H86" s="93" t="b">
        <v>0</v>
      </c>
      <c r="I86" s="93" t="b">
        <v>0</v>
      </c>
      <c r="J86" s="93" t="b">
        <v>0</v>
      </c>
      <c r="K86" s="93" t="b">
        <v>0</v>
      </c>
      <c r="L86" s="93" t="b">
        <v>0</v>
      </c>
    </row>
    <row r="87" spans="1:12" ht="15">
      <c r="A87" s="94" t="s">
        <v>858</v>
      </c>
      <c r="B87" s="93" t="s">
        <v>802</v>
      </c>
      <c r="C87" s="93">
        <v>4</v>
      </c>
      <c r="D87" s="109">
        <v>0.0009101714589136913</v>
      </c>
      <c r="E87" s="109">
        <v>2.7562556487542333</v>
      </c>
      <c r="F87" s="93" t="s">
        <v>1237</v>
      </c>
      <c r="G87" s="93" t="b">
        <v>0</v>
      </c>
      <c r="H87" s="93" t="b">
        <v>0</v>
      </c>
      <c r="I87" s="93" t="b">
        <v>0</v>
      </c>
      <c r="J87" s="93" t="b">
        <v>0</v>
      </c>
      <c r="K87" s="93" t="b">
        <v>0</v>
      </c>
      <c r="L87" s="93" t="b">
        <v>0</v>
      </c>
    </row>
    <row r="88" spans="1:12" ht="15">
      <c r="A88" s="94" t="s">
        <v>802</v>
      </c>
      <c r="B88" s="93" t="s">
        <v>817</v>
      </c>
      <c r="C88" s="93">
        <v>4</v>
      </c>
      <c r="D88" s="109">
        <v>0.0009101714589136913</v>
      </c>
      <c r="E88" s="109">
        <v>2.6101276130759956</v>
      </c>
      <c r="F88" s="93" t="s">
        <v>1237</v>
      </c>
      <c r="G88" s="93" t="b">
        <v>0</v>
      </c>
      <c r="H88" s="93" t="b">
        <v>0</v>
      </c>
      <c r="I88" s="93" t="b">
        <v>0</v>
      </c>
      <c r="J88" s="93" t="b">
        <v>0</v>
      </c>
      <c r="K88" s="93" t="b">
        <v>0</v>
      </c>
      <c r="L88" s="93" t="b">
        <v>0</v>
      </c>
    </row>
    <row r="89" spans="1:12" ht="15">
      <c r="A89" s="94" t="s">
        <v>817</v>
      </c>
      <c r="B89" s="93" t="s">
        <v>914</v>
      </c>
      <c r="C89" s="93">
        <v>4</v>
      </c>
      <c r="D89" s="109">
        <v>0.0009101714589136913</v>
      </c>
      <c r="E89" s="109">
        <v>2.9111576087399764</v>
      </c>
      <c r="F89" s="93" t="s">
        <v>1237</v>
      </c>
      <c r="G89" s="93" t="b">
        <v>0</v>
      </c>
      <c r="H89" s="93" t="b">
        <v>0</v>
      </c>
      <c r="I89" s="93" t="b">
        <v>0</v>
      </c>
      <c r="J89" s="93" t="b">
        <v>0</v>
      </c>
      <c r="K89" s="93" t="b">
        <v>0</v>
      </c>
      <c r="L89" s="93" t="b">
        <v>0</v>
      </c>
    </row>
    <row r="90" spans="1:12" ht="15">
      <c r="A90" s="94" t="s">
        <v>914</v>
      </c>
      <c r="B90" s="93" t="s">
        <v>773</v>
      </c>
      <c r="C90" s="93">
        <v>4</v>
      </c>
      <c r="D90" s="109">
        <v>0.0009101714589136913</v>
      </c>
      <c r="E90" s="109">
        <v>2.6770744027066087</v>
      </c>
      <c r="F90" s="93" t="s">
        <v>1237</v>
      </c>
      <c r="G90" s="93" t="b">
        <v>0</v>
      </c>
      <c r="H90" s="93" t="b">
        <v>0</v>
      </c>
      <c r="I90" s="93" t="b">
        <v>0</v>
      </c>
      <c r="J90" s="93" t="b">
        <v>0</v>
      </c>
      <c r="K90" s="93" t="b">
        <v>0</v>
      </c>
      <c r="L90" s="93" t="b">
        <v>0</v>
      </c>
    </row>
    <row r="91" spans="1:12" ht="15">
      <c r="A91" s="94" t="s">
        <v>773</v>
      </c>
      <c r="B91" s="93" t="s">
        <v>915</v>
      </c>
      <c r="C91" s="93">
        <v>4</v>
      </c>
      <c r="D91" s="109">
        <v>0.0009101714589136913</v>
      </c>
      <c r="E91" s="109">
        <v>2.6770744027066087</v>
      </c>
      <c r="F91" s="93" t="s">
        <v>1237</v>
      </c>
      <c r="G91" s="93" t="b">
        <v>0</v>
      </c>
      <c r="H91" s="93" t="b">
        <v>0</v>
      </c>
      <c r="I91" s="93" t="b">
        <v>0</v>
      </c>
      <c r="J91" s="93" t="b">
        <v>0</v>
      </c>
      <c r="K91" s="93" t="b">
        <v>0</v>
      </c>
      <c r="L91" s="93" t="b">
        <v>0</v>
      </c>
    </row>
    <row r="92" spans="1:12" ht="15">
      <c r="A92" s="94" t="s">
        <v>915</v>
      </c>
      <c r="B92" s="93" t="s">
        <v>754</v>
      </c>
      <c r="C92" s="93">
        <v>4</v>
      </c>
      <c r="D92" s="109">
        <v>0.0009101714589136913</v>
      </c>
      <c r="E92" s="109">
        <v>2.358315640082196</v>
      </c>
      <c r="F92" s="93" t="s">
        <v>1237</v>
      </c>
      <c r="G92" s="93" t="b">
        <v>0</v>
      </c>
      <c r="H92" s="93" t="b">
        <v>0</v>
      </c>
      <c r="I92" s="93" t="b">
        <v>0</v>
      </c>
      <c r="J92" s="93" t="b">
        <v>0</v>
      </c>
      <c r="K92" s="93" t="b">
        <v>0</v>
      </c>
      <c r="L92" s="93" t="b">
        <v>0</v>
      </c>
    </row>
    <row r="93" spans="1:12" ht="15">
      <c r="A93" s="94" t="s">
        <v>754</v>
      </c>
      <c r="B93" s="93" t="s">
        <v>824</v>
      </c>
      <c r="C93" s="93">
        <v>4</v>
      </c>
      <c r="D93" s="109">
        <v>0.0009101714589136913</v>
      </c>
      <c r="E93" s="109">
        <v>2.1822243810265145</v>
      </c>
      <c r="F93" s="93" t="s">
        <v>1237</v>
      </c>
      <c r="G93" s="93" t="b">
        <v>0</v>
      </c>
      <c r="H93" s="93" t="b">
        <v>0</v>
      </c>
      <c r="I93" s="93" t="b">
        <v>0</v>
      </c>
      <c r="J93" s="93" t="b">
        <v>0</v>
      </c>
      <c r="K93" s="93" t="b">
        <v>0</v>
      </c>
      <c r="L93" s="93" t="b">
        <v>0</v>
      </c>
    </row>
    <row r="94" spans="1:12" ht="15">
      <c r="A94" s="94" t="s">
        <v>824</v>
      </c>
      <c r="B94" s="93" t="s">
        <v>820</v>
      </c>
      <c r="C94" s="93">
        <v>4</v>
      </c>
      <c r="D94" s="109">
        <v>0.0009101714589136913</v>
      </c>
      <c r="E94" s="109">
        <v>2.8020131393149086</v>
      </c>
      <c r="F94" s="93" t="s">
        <v>1237</v>
      </c>
      <c r="G94" s="93" t="b">
        <v>0</v>
      </c>
      <c r="H94" s="93" t="b">
        <v>0</v>
      </c>
      <c r="I94" s="93" t="b">
        <v>0</v>
      </c>
      <c r="J94" s="93" t="b">
        <v>0</v>
      </c>
      <c r="K94" s="93" t="b">
        <v>0</v>
      </c>
      <c r="L94" s="93" t="b">
        <v>0</v>
      </c>
    </row>
    <row r="95" spans="1:12" ht="15">
      <c r="A95" s="94" t="s">
        <v>820</v>
      </c>
      <c r="B95" s="93" t="s">
        <v>859</v>
      </c>
      <c r="C95" s="93">
        <v>4</v>
      </c>
      <c r="D95" s="109">
        <v>0.0009101714589136913</v>
      </c>
      <c r="E95" s="109">
        <v>2.8811943853625333</v>
      </c>
      <c r="F95" s="93" t="s">
        <v>1237</v>
      </c>
      <c r="G95" s="93" t="b">
        <v>0</v>
      </c>
      <c r="H95" s="93" t="b">
        <v>0</v>
      </c>
      <c r="I95" s="93" t="b">
        <v>0</v>
      </c>
      <c r="J95" s="93" t="b">
        <v>0</v>
      </c>
      <c r="K95" s="93" t="b">
        <v>0</v>
      </c>
      <c r="L95" s="93" t="b">
        <v>0</v>
      </c>
    </row>
    <row r="96" spans="1:12" ht="15">
      <c r="A96" s="94" t="s">
        <v>859</v>
      </c>
      <c r="B96" s="93" t="s">
        <v>916</v>
      </c>
      <c r="C96" s="93">
        <v>4</v>
      </c>
      <c r="D96" s="109">
        <v>0.0009101714589136913</v>
      </c>
      <c r="E96" s="109">
        <v>3.0572856444182146</v>
      </c>
      <c r="F96" s="93" t="s">
        <v>1237</v>
      </c>
      <c r="G96" s="93" t="b">
        <v>0</v>
      </c>
      <c r="H96" s="93" t="b">
        <v>0</v>
      </c>
      <c r="I96" s="93" t="b">
        <v>0</v>
      </c>
      <c r="J96" s="93" t="b">
        <v>0</v>
      </c>
      <c r="K96" s="93" t="b">
        <v>0</v>
      </c>
      <c r="L96" s="93" t="b">
        <v>0</v>
      </c>
    </row>
    <row r="97" spans="1:12" ht="15">
      <c r="A97" s="94" t="s">
        <v>832</v>
      </c>
      <c r="B97" s="93" t="s">
        <v>860</v>
      </c>
      <c r="C97" s="93">
        <v>4</v>
      </c>
      <c r="D97" s="109">
        <v>0.0009101714589136913</v>
      </c>
      <c r="E97" s="109">
        <v>2.8811943853625333</v>
      </c>
      <c r="F97" s="93" t="s">
        <v>1237</v>
      </c>
      <c r="G97" s="93" t="b">
        <v>0</v>
      </c>
      <c r="H97" s="93" t="b">
        <v>0</v>
      </c>
      <c r="I97" s="93" t="b">
        <v>0</v>
      </c>
      <c r="J97" s="93" t="b">
        <v>0</v>
      </c>
      <c r="K97" s="93" t="b">
        <v>0</v>
      </c>
      <c r="L97" s="93" t="b">
        <v>0</v>
      </c>
    </row>
    <row r="98" spans="1:12" ht="15">
      <c r="A98" s="94" t="s">
        <v>860</v>
      </c>
      <c r="B98" s="93" t="s">
        <v>754</v>
      </c>
      <c r="C98" s="93">
        <v>4</v>
      </c>
      <c r="D98" s="109">
        <v>0.0009101714589136913</v>
      </c>
      <c r="E98" s="109">
        <v>2.2614056270741396</v>
      </c>
      <c r="F98" s="93" t="s">
        <v>1237</v>
      </c>
      <c r="G98" s="93" t="b">
        <v>0</v>
      </c>
      <c r="H98" s="93" t="b">
        <v>0</v>
      </c>
      <c r="I98" s="93" t="b">
        <v>0</v>
      </c>
      <c r="J98" s="93" t="b">
        <v>0</v>
      </c>
      <c r="K98" s="93" t="b">
        <v>0</v>
      </c>
      <c r="L98" s="93" t="b">
        <v>0</v>
      </c>
    </row>
    <row r="99" spans="1:12" ht="15">
      <c r="A99" s="94" t="s">
        <v>754</v>
      </c>
      <c r="B99" s="93" t="s">
        <v>917</v>
      </c>
      <c r="C99" s="93">
        <v>4</v>
      </c>
      <c r="D99" s="109">
        <v>0.0009101714589136913</v>
      </c>
      <c r="E99" s="109">
        <v>2.358315640082196</v>
      </c>
      <c r="F99" s="93" t="s">
        <v>1237</v>
      </c>
      <c r="G99" s="93" t="b">
        <v>0</v>
      </c>
      <c r="H99" s="93" t="b">
        <v>0</v>
      </c>
      <c r="I99" s="93" t="b">
        <v>0</v>
      </c>
      <c r="J99" s="93" t="b">
        <v>0</v>
      </c>
      <c r="K99" s="93" t="b">
        <v>0</v>
      </c>
      <c r="L99" s="93" t="b">
        <v>0</v>
      </c>
    </row>
    <row r="100" spans="1:12" ht="15">
      <c r="A100" s="94" t="s">
        <v>917</v>
      </c>
      <c r="B100" s="93" t="s">
        <v>772</v>
      </c>
      <c r="C100" s="93">
        <v>4</v>
      </c>
      <c r="D100" s="109">
        <v>0.0009101714589136913</v>
      </c>
      <c r="E100" s="109">
        <v>2.6770744027066087</v>
      </c>
      <c r="F100" s="93" t="s">
        <v>1237</v>
      </c>
      <c r="G100" s="93" t="b">
        <v>0</v>
      </c>
      <c r="H100" s="93" t="b">
        <v>0</v>
      </c>
      <c r="I100" s="93" t="b">
        <v>0</v>
      </c>
      <c r="J100" s="93" t="b">
        <v>0</v>
      </c>
      <c r="K100" s="93" t="b">
        <v>0</v>
      </c>
      <c r="L100" s="93" t="b">
        <v>0</v>
      </c>
    </row>
    <row r="101" spans="1:12" ht="15">
      <c r="A101" s="94" t="s">
        <v>718</v>
      </c>
      <c r="B101" s="93" t="s">
        <v>713</v>
      </c>
      <c r="C101" s="93">
        <v>4</v>
      </c>
      <c r="D101" s="109">
        <v>0.0009965147461343548</v>
      </c>
      <c r="E101" s="109">
        <v>-0.30519683033295975</v>
      </c>
      <c r="F101" s="93" t="s">
        <v>1237</v>
      </c>
      <c r="G101" s="93" t="b">
        <v>0</v>
      </c>
      <c r="H101" s="93" t="b">
        <v>0</v>
      </c>
      <c r="I101" s="93" t="b">
        <v>0</v>
      </c>
      <c r="J101" s="93" t="b">
        <v>1</v>
      </c>
      <c r="K101" s="93" t="b">
        <v>0</v>
      </c>
      <c r="L101" s="93" t="b">
        <v>0</v>
      </c>
    </row>
    <row r="102" spans="1:12" ht="15">
      <c r="A102" s="94" t="s">
        <v>765</v>
      </c>
      <c r="B102" s="93" t="s">
        <v>731</v>
      </c>
      <c r="C102" s="93">
        <v>4</v>
      </c>
      <c r="D102" s="109">
        <v>0.0009101714589136913</v>
      </c>
      <c r="E102" s="109">
        <v>1.5368021116774226</v>
      </c>
      <c r="F102" s="93" t="s">
        <v>1237</v>
      </c>
      <c r="G102" s="93" t="b">
        <v>0</v>
      </c>
      <c r="H102" s="93" t="b">
        <v>0</v>
      </c>
      <c r="I102" s="93" t="b">
        <v>0</v>
      </c>
      <c r="J102" s="93" t="b">
        <v>0</v>
      </c>
      <c r="K102" s="93" t="b">
        <v>0</v>
      </c>
      <c r="L102" s="93" t="b">
        <v>0</v>
      </c>
    </row>
    <row r="103" spans="1:12" ht="15">
      <c r="A103" s="94" t="s">
        <v>926</v>
      </c>
      <c r="B103" s="93" t="s">
        <v>927</v>
      </c>
      <c r="C103" s="93">
        <v>4</v>
      </c>
      <c r="D103" s="109">
        <v>0.0009965147461343548</v>
      </c>
      <c r="E103" s="109">
        <v>3.154195657426271</v>
      </c>
      <c r="F103" s="93" t="s">
        <v>1237</v>
      </c>
      <c r="G103" s="93" t="b">
        <v>0</v>
      </c>
      <c r="H103" s="93" t="b">
        <v>0</v>
      </c>
      <c r="I103" s="93" t="b">
        <v>0</v>
      </c>
      <c r="J103" s="93" t="b">
        <v>0</v>
      </c>
      <c r="K103" s="93" t="b">
        <v>0</v>
      </c>
      <c r="L103" s="93" t="b">
        <v>0</v>
      </c>
    </row>
    <row r="104" spans="1:12" ht="15">
      <c r="A104" s="94" t="s">
        <v>928</v>
      </c>
      <c r="B104" s="93" t="s">
        <v>929</v>
      </c>
      <c r="C104" s="93">
        <v>4</v>
      </c>
      <c r="D104" s="109">
        <v>0.0013262460901009494</v>
      </c>
      <c r="E104" s="109">
        <v>3.154195657426271</v>
      </c>
      <c r="F104" s="93" t="s">
        <v>1237</v>
      </c>
      <c r="G104" s="93" t="b">
        <v>1</v>
      </c>
      <c r="H104" s="93" t="b">
        <v>0</v>
      </c>
      <c r="I104" s="93" t="b">
        <v>0</v>
      </c>
      <c r="J104" s="93" t="b">
        <v>0</v>
      </c>
      <c r="K104" s="93" t="b">
        <v>0</v>
      </c>
      <c r="L104" s="93" t="b">
        <v>0</v>
      </c>
    </row>
    <row r="105" spans="1:12" ht="15">
      <c r="A105" s="94" t="s">
        <v>929</v>
      </c>
      <c r="B105" s="93" t="s">
        <v>753</v>
      </c>
      <c r="C105" s="93">
        <v>4</v>
      </c>
      <c r="D105" s="109">
        <v>0.0013262460901009494</v>
      </c>
      <c r="E105" s="109">
        <v>2.324891884595246</v>
      </c>
      <c r="F105" s="93" t="s">
        <v>1237</v>
      </c>
      <c r="G105" s="93" t="b">
        <v>0</v>
      </c>
      <c r="H105" s="93" t="b">
        <v>0</v>
      </c>
      <c r="I105" s="93" t="b">
        <v>0</v>
      </c>
      <c r="J105" s="93" t="b">
        <v>0</v>
      </c>
      <c r="K105" s="93" t="b">
        <v>0</v>
      </c>
      <c r="L105" s="93" t="b">
        <v>0</v>
      </c>
    </row>
    <row r="106" spans="1:12" ht="15">
      <c r="A106" s="94" t="s">
        <v>713</v>
      </c>
      <c r="B106" s="93" t="s">
        <v>819</v>
      </c>
      <c r="C106" s="93">
        <v>4</v>
      </c>
      <c r="D106" s="109">
        <v>0.0009965147461343548</v>
      </c>
      <c r="E106" s="109">
        <v>0.8039476390921082</v>
      </c>
      <c r="F106" s="93" t="s">
        <v>1237</v>
      </c>
      <c r="G106" s="93" t="b">
        <v>1</v>
      </c>
      <c r="H106" s="93" t="b">
        <v>0</v>
      </c>
      <c r="I106" s="93" t="b">
        <v>0</v>
      </c>
      <c r="J106" s="93" t="b">
        <v>0</v>
      </c>
      <c r="K106" s="93" t="b">
        <v>0</v>
      </c>
      <c r="L106" s="93" t="b">
        <v>0</v>
      </c>
    </row>
    <row r="107" spans="1:12" ht="15">
      <c r="A107" s="94" t="s">
        <v>833</v>
      </c>
      <c r="B107" s="93" t="s">
        <v>931</v>
      </c>
      <c r="C107" s="93">
        <v>3</v>
      </c>
      <c r="D107" s="109">
        <v>0.0007473860596007662</v>
      </c>
      <c r="E107" s="109">
        <v>3.0572856444182146</v>
      </c>
      <c r="F107" s="93" t="s">
        <v>1237</v>
      </c>
      <c r="G107" s="93" t="b">
        <v>0</v>
      </c>
      <c r="H107" s="93" t="b">
        <v>0</v>
      </c>
      <c r="I107" s="93" t="b">
        <v>0</v>
      </c>
      <c r="J107" s="93" t="b">
        <v>0</v>
      </c>
      <c r="K107" s="93" t="b">
        <v>0</v>
      </c>
      <c r="L107" s="93" t="b">
        <v>0</v>
      </c>
    </row>
    <row r="108" spans="1:12" ht="15">
      <c r="A108" s="94" t="s">
        <v>931</v>
      </c>
      <c r="B108" s="93" t="s">
        <v>834</v>
      </c>
      <c r="C108" s="93">
        <v>3</v>
      </c>
      <c r="D108" s="109">
        <v>0.0007473860596007662</v>
      </c>
      <c r="E108" s="109">
        <v>3.0572856444182146</v>
      </c>
      <c r="F108" s="93" t="s">
        <v>1237</v>
      </c>
      <c r="G108" s="93" t="b">
        <v>0</v>
      </c>
      <c r="H108" s="93" t="b">
        <v>0</v>
      </c>
      <c r="I108" s="93" t="b">
        <v>0</v>
      </c>
      <c r="J108" s="93" t="b">
        <v>0</v>
      </c>
      <c r="K108" s="93" t="b">
        <v>0</v>
      </c>
      <c r="L108" s="93" t="b">
        <v>0</v>
      </c>
    </row>
    <row r="109" spans="1:12" ht="15">
      <c r="A109" s="94" t="s">
        <v>834</v>
      </c>
      <c r="B109" s="93" t="s">
        <v>867</v>
      </c>
      <c r="C109" s="93">
        <v>3</v>
      </c>
      <c r="D109" s="109">
        <v>0.0007473860596007662</v>
      </c>
      <c r="E109" s="109">
        <v>2.9323469078099147</v>
      </c>
      <c r="F109" s="93" t="s">
        <v>1237</v>
      </c>
      <c r="G109" s="93" t="b">
        <v>0</v>
      </c>
      <c r="H109" s="93" t="b">
        <v>0</v>
      </c>
      <c r="I109" s="93" t="b">
        <v>0</v>
      </c>
      <c r="J109" s="93" t="b">
        <v>0</v>
      </c>
      <c r="K109" s="93" t="b">
        <v>0</v>
      </c>
      <c r="L109" s="93" t="b">
        <v>0</v>
      </c>
    </row>
    <row r="110" spans="1:12" ht="15">
      <c r="A110" s="94" t="s">
        <v>932</v>
      </c>
      <c r="B110" s="93" t="s">
        <v>933</v>
      </c>
      <c r="C110" s="93">
        <v>3</v>
      </c>
      <c r="D110" s="109">
        <v>0.0007473860596007662</v>
      </c>
      <c r="E110" s="109">
        <v>3.279134394034571</v>
      </c>
      <c r="F110" s="93" t="s">
        <v>1237</v>
      </c>
      <c r="G110" s="93" t="b">
        <v>0</v>
      </c>
      <c r="H110" s="93" t="b">
        <v>0</v>
      </c>
      <c r="I110" s="93" t="b">
        <v>0</v>
      </c>
      <c r="J110" s="93" t="b">
        <v>0</v>
      </c>
      <c r="K110" s="93" t="b">
        <v>0</v>
      </c>
      <c r="L110" s="93" t="b">
        <v>0</v>
      </c>
    </row>
    <row r="111" spans="1:12" ht="15">
      <c r="A111" s="94" t="s">
        <v>933</v>
      </c>
      <c r="B111" s="93" t="s">
        <v>934</v>
      </c>
      <c r="C111" s="93">
        <v>3</v>
      </c>
      <c r="D111" s="109">
        <v>0.0007473860596007662</v>
      </c>
      <c r="E111" s="109">
        <v>3.279134394034571</v>
      </c>
      <c r="F111" s="93" t="s">
        <v>1237</v>
      </c>
      <c r="G111" s="93" t="b">
        <v>0</v>
      </c>
      <c r="H111" s="93" t="b">
        <v>0</v>
      </c>
      <c r="I111" s="93" t="b">
        <v>0</v>
      </c>
      <c r="J111" s="93" t="b">
        <v>0</v>
      </c>
      <c r="K111" s="93" t="b">
        <v>0</v>
      </c>
      <c r="L111" s="93" t="b">
        <v>0</v>
      </c>
    </row>
    <row r="112" spans="1:12" ht="15">
      <c r="A112" s="94" t="s">
        <v>936</v>
      </c>
      <c r="B112" s="93" t="s">
        <v>758</v>
      </c>
      <c r="C112" s="93">
        <v>3</v>
      </c>
      <c r="D112" s="109">
        <v>0.0007473860596007662</v>
      </c>
      <c r="E112" s="109">
        <v>2.455225653090252</v>
      </c>
      <c r="F112" s="93" t="s">
        <v>1237</v>
      </c>
      <c r="G112" s="93" t="b">
        <v>0</v>
      </c>
      <c r="H112" s="93" t="b">
        <v>0</v>
      </c>
      <c r="I112" s="93" t="b">
        <v>0</v>
      </c>
      <c r="J112" s="93" t="b">
        <v>0</v>
      </c>
      <c r="K112" s="93" t="b">
        <v>0</v>
      </c>
      <c r="L112" s="93" t="b">
        <v>0</v>
      </c>
    </row>
    <row r="113" spans="1:12" ht="15">
      <c r="A113" s="94" t="s">
        <v>809</v>
      </c>
      <c r="B113" s="93" t="s">
        <v>756</v>
      </c>
      <c r="C113" s="93">
        <v>3</v>
      </c>
      <c r="D113" s="109">
        <v>0.0007473860596007662</v>
      </c>
      <c r="E113" s="109">
        <v>2.026551027442046</v>
      </c>
      <c r="F113" s="93" t="s">
        <v>1237</v>
      </c>
      <c r="G113" s="93" t="b">
        <v>0</v>
      </c>
      <c r="H113" s="93" t="b">
        <v>0</v>
      </c>
      <c r="I113" s="93" t="b">
        <v>0</v>
      </c>
      <c r="J113" s="93" t="b">
        <v>0</v>
      </c>
      <c r="K113" s="93" t="b">
        <v>0</v>
      </c>
      <c r="L113" s="93" t="b">
        <v>0</v>
      </c>
    </row>
    <row r="114" spans="1:12" ht="15">
      <c r="A114" s="94" t="s">
        <v>756</v>
      </c>
      <c r="B114" s="93" t="s">
        <v>938</v>
      </c>
      <c r="C114" s="93">
        <v>3</v>
      </c>
      <c r="D114" s="109">
        <v>0.0007473860596007662</v>
      </c>
      <c r="E114" s="109">
        <v>2.3945278127366407</v>
      </c>
      <c r="F114" s="93" t="s">
        <v>1237</v>
      </c>
      <c r="G114" s="93" t="b">
        <v>0</v>
      </c>
      <c r="H114" s="93" t="b">
        <v>0</v>
      </c>
      <c r="I114" s="93" t="b">
        <v>0</v>
      </c>
      <c r="J114" s="93" t="b">
        <v>0</v>
      </c>
      <c r="K114" s="93" t="b">
        <v>0</v>
      </c>
      <c r="L114" s="93" t="b">
        <v>0</v>
      </c>
    </row>
    <row r="115" spans="1:12" ht="15">
      <c r="A115" s="94" t="s">
        <v>938</v>
      </c>
      <c r="B115" s="93" t="s">
        <v>837</v>
      </c>
      <c r="C115" s="93">
        <v>3</v>
      </c>
      <c r="D115" s="109">
        <v>0.0007473860596007662</v>
      </c>
      <c r="E115" s="109">
        <v>3.0572856444182146</v>
      </c>
      <c r="F115" s="93" t="s">
        <v>1237</v>
      </c>
      <c r="G115" s="93" t="b">
        <v>0</v>
      </c>
      <c r="H115" s="93" t="b">
        <v>0</v>
      </c>
      <c r="I115" s="93" t="b">
        <v>0</v>
      </c>
      <c r="J115" s="93" t="b">
        <v>0</v>
      </c>
      <c r="K115" s="93" t="b">
        <v>0</v>
      </c>
      <c r="L115" s="93" t="b">
        <v>0</v>
      </c>
    </row>
    <row r="116" spans="1:12" ht="15">
      <c r="A116" s="94" t="s">
        <v>838</v>
      </c>
      <c r="B116" s="93" t="s">
        <v>939</v>
      </c>
      <c r="C116" s="93">
        <v>3</v>
      </c>
      <c r="D116" s="109">
        <v>0.0007473860596007662</v>
      </c>
      <c r="E116" s="109">
        <v>3.0572856444182146</v>
      </c>
      <c r="F116" s="93" t="s">
        <v>1237</v>
      </c>
      <c r="G116" s="93" t="b">
        <v>0</v>
      </c>
      <c r="H116" s="93" t="b">
        <v>0</v>
      </c>
      <c r="I116" s="93" t="b">
        <v>0</v>
      </c>
      <c r="J116" s="93" t="b">
        <v>0</v>
      </c>
      <c r="K116" s="93" t="b">
        <v>0</v>
      </c>
      <c r="L116" s="93" t="b">
        <v>0</v>
      </c>
    </row>
    <row r="117" spans="1:12" ht="15">
      <c r="A117" s="94" t="s">
        <v>939</v>
      </c>
      <c r="B117" s="93" t="s">
        <v>876</v>
      </c>
      <c r="C117" s="93">
        <v>3</v>
      </c>
      <c r="D117" s="109">
        <v>0.0007473860596007662</v>
      </c>
      <c r="E117" s="109">
        <v>3.279134394034571</v>
      </c>
      <c r="F117" s="93" t="s">
        <v>1237</v>
      </c>
      <c r="G117" s="93" t="b">
        <v>0</v>
      </c>
      <c r="H117" s="93" t="b">
        <v>0</v>
      </c>
      <c r="I117" s="93" t="b">
        <v>0</v>
      </c>
      <c r="J117" s="93" t="b">
        <v>1</v>
      </c>
      <c r="K117" s="93" t="b">
        <v>0</v>
      </c>
      <c r="L117" s="93" t="b">
        <v>0</v>
      </c>
    </row>
    <row r="118" spans="1:12" ht="15">
      <c r="A118" s="94" t="s">
        <v>876</v>
      </c>
      <c r="B118" s="93" t="s">
        <v>839</v>
      </c>
      <c r="C118" s="93">
        <v>3</v>
      </c>
      <c r="D118" s="109">
        <v>0.0007473860596007662</v>
      </c>
      <c r="E118" s="109">
        <v>2.9323469078099147</v>
      </c>
      <c r="F118" s="93" t="s">
        <v>1237</v>
      </c>
      <c r="G118" s="93" t="b">
        <v>1</v>
      </c>
      <c r="H118" s="93" t="b">
        <v>0</v>
      </c>
      <c r="I118" s="93" t="b">
        <v>0</v>
      </c>
      <c r="J118" s="93" t="b">
        <v>0</v>
      </c>
      <c r="K118" s="93" t="b">
        <v>0</v>
      </c>
      <c r="L118" s="93" t="b">
        <v>0</v>
      </c>
    </row>
    <row r="119" spans="1:12" ht="15">
      <c r="A119" s="94" t="s">
        <v>839</v>
      </c>
      <c r="B119" s="93" t="s">
        <v>810</v>
      </c>
      <c r="C119" s="93">
        <v>3</v>
      </c>
      <c r="D119" s="109">
        <v>0.0007473860596007662</v>
      </c>
      <c r="E119" s="109">
        <v>2.6893088591236203</v>
      </c>
      <c r="F119" s="93" t="s">
        <v>1237</v>
      </c>
      <c r="G119" s="93" t="b">
        <v>0</v>
      </c>
      <c r="H119" s="93" t="b">
        <v>0</v>
      </c>
      <c r="I119" s="93" t="b">
        <v>0</v>
      </c>
      <c r="J119" s="93" t="b">
        <v>0</v>
      </c>
      <c r="K119" s="93" t="b">
        <v>0</v>
      </c>
      <c r="L119" s="93" t="b">
        <v>0</v>
      </c>
    </row>
    <row r="120" spans="1:12" ht="15">
      <c r="A120" s="94" t="s">
        <v>810</v>
      </c>
      <c r="B120" s="93" t="s">
        <v>940</v>
      </c>
      <c r="C120" s="93">
        <v>3</v>
      </c>
      <c r="D120" s="109">
        <v>0.0007473860596007662</v>
      </c>
      <c r="E120" s="109">
        <v>2.9111576087399764</v>
      </c>
      <c r="F120" s="93" t="s">
        <v>1237</v>
      </c>
      <c r="G120" s="93" t="b">
        <v>0</v>
      </c>
      <c r="H120" s="93" t="b">
        <v>0</v>
      </c>
      <c r="I120" s="93" t="b">
        <v>0</v>
      </c>
      <c r="J120" s="93" t="b">
        <v>1</v>
      </c>
      <c r="K120" s="93" t="b">
        <v>0</v>
      </c>
      <c r="L120" s="93" t="b">
        <v>0</v>
      </c>
    </row>
    <row r="121" spans="1:12" ht="15">
      <c r="A121" s="94" t="s">
        <v>940</v>
      </c>
      <c r="B121" s="93" t="s">
        <v>877</v>
      </c>
      <c r="C121" s="93">
        <v>3</v>
      </c>
      <c r="D121" s="109">
        <v>0.0007473860596007662</v>
      </c>
      <c r="E121" s="109">
        <v>3.154195657426271</v>
      </c>
      <c r="F121" s="93" t="s">
        <v>1237</v>
      </c>
      <c r="G121" s="93" t="b">
        <v>1</v>
      </c>
      <c r="H121" s="93" t="b">
        <v>0</v>
      </c>
      <c r="I121" s="93" t="b">
        <v>0</v>
      </c>
      <c r="J121" s="93" t="b">
        <v>0</v>
      </c>
      <c r="K121" s="93" t="b">
        <v>0</v>
      </c>
      <c r="L121" s="93" t="b">
        <v>0</v>
      </c>
    </row>
    <row r="122" spans="1:12" ht="15">
      <c r="A122" s="94" t="s">
        <v>877</v>
      </c>
      <c r="B122" s="93" t="s">
        <v>811</v>
      </c>
      <c r="C122" s="93">
        <v>3</v>
      </c>
      <c r="D122" s="109">
        <v>0.0007473860596007662</v>
      </c>
      <c r="E122" s="109">
        <v>2.7862188721316765</v>
      </c>
      <c r="F122" s="93" t="s">
        <v>1237</v>
      </c>
      <c r="G122" s="93" t="b">
        <v>0</v>
      </c>
      <c r="H122" s="93" t="b">
        <v>0</v>
      </c>
      <c r="I122" s="93" t="b">
        <v>0</v>
      </c>
      <c r="J122" s="93" t="b">
        <v>0</v>
      </c>
      <c r="K122" s="93" t="b">
        <v>0</v>
      </c>
      <c r="L122" s="93" t="b">
        <v>0</v>
      </c>
    </row>
    <row r="123" spans="1:12" ht="15">
      <c r="A123" s="94" t="s">
        <v>811</v>
      </c>
      <c r="B123" s="93" t="s">
        <v>757</v>
      </c>
      <c r="C123" s="93">
        <v>3</v>
      </c>
      <c r="D123" s="109">
        <v>0.0007473860596007662</v>
      </c>
      <c r="E123" s="109">
        <v>2.026551027442046</v>
      </c>
      <c r="F123" s="93" t="s">
        <v>1237</v>
      </c>
      <c r="G123" s="93" t="b">
        <v>0</v>
      </c>
      <c r="H123" s="93" t="b">
        <v>0</v>
      </c>
      <c r="I123" s="93" t="b">
        <v>0</v>
      </c>
      <c r="J123" s="93" t="b">
        <v>0</v>
      </c>
      <c r="K123" s="93" t="b">
        <v>0</v>
      </c>
      <c r="L123" s="93" t="b">
        <v>0</v>
      </c>
    </row>
    <row r="124" spans="1:12" ht="15">
      <c r="A124" s="94" t="s">
        <v>757</v>
      </c>
      <c r="B124" s="93" t="s">
        <v>941</v>
      </c>
      <c r="C124" s="93">
        <v>3</v>
      </c>
      <c r="D124" s="109">
        <v>0.0007473860596007662</v>
      </c>
      <c r="E124" s="109">
        <v>2.413832967932027</v>
      </c>
      <c r="F124" s="93" t="s">
        <v>1237</v>
      </c>
      <c r="G124" s="93" t="b">
        <v>0</v>
      </c>
      <c r="H124" s="93" t="b">
        <v>0</v>
      </c>
      <c r="I124" s="93" t="b">
        <v>0</v>
      </c>
      <c r="J124" s="93" t="b">
        <v>0</v>
      </c>
      <c r="K124" s="93" t="b">
        <v>0</v>
      </c>
      <c r="L124" s="93" t="b">
        <v>0</v>
      </c>
    </row>
    <row r="125" spans="1:12" ht="15">
      <c r="A125" s="94" t="s">
        <v>941</v>
      </c>
      <c r="B125" s="93" t="s">
        <v>762</v>
      </c>
      <c r="C125" s="93">
        <v>3</v>
      </c>
      <c r="D125" s="109">
        <v>0.0007473860596007662</v>
      </c>
      <c r="E125" s="109">
        <v>2.580164389698552</v>
      </c>
      <c r="F125" s="93" t="s">
        <v>1237</v>
      </c>
      <c r="G125" s="93" t="b">
        <v>0</v>
      </c>
      <c r="H125" s="93" t="b">
        <v>0</v>
      </c>
      <c r="I125" s="93" t="b">
        <v>0</v>
      </c>
      <c r="J125" s="93" t="b">
        <v>0</v>
      </c>
      <c r="K125" s="93" t="b">
        <v>0</v>
      </c>
      <c r="L125" s="93" t="b">
        <v>0</v>
      </c>
    </row>
    <row r="126" spans="1:12" ht="15">
      <c r="A126" s="94" t="s">
        <v>762</v>
      </c>
      <c r="B126" s="93" t="s">
        <v>942</v>
      </c>
      <c r="C126" s="93">
        <v>3</v>
      </c>
      <c r="D126" s="109">
        <v>0.0007473860596007662</v>
      </c>
      <c r="E126" s="109">
        <v>2.580164389698552</v>
      </c>
      <c r="F126" s="93" t="s">
        <v>1237</v>
      </c>
      <c r="G126" s="93" t="b">
        <v>0</v>
      </c>
      <c r="H126" s="93" t="b">
        <v>0</v>
      </c>
      <c r="I126" s="93" t="b">
        <v>0</v>
      </c>
      <c r="J126" s="93" t="b">
        <v>0</v>
      </c>
      <c r="K126" s="93" t="b">
        <v>0</v>
      </c>
      <c r="L126" s="93" t="b">
        <v>0</v>
      </c>
    </row>
    <row r="127" spans="1:12" ht="15">
      <c r="A127" s="94" t="s">
        <v>942</v>
      </c>
      <c r="B127" s="93" t="s">
        <v>714</v>
      </c>
      <c r="C127" s="93">
        <v>3</v>
      </c>
      <c r="D127" s="109">
        <v>0.0007473860596007662</v>
      </c>
      <c r="E127" s="109">
        <v>1.1663060474285256</v>
      </c>
      <c r="F127" s="93" t="s">
        <v>1237</v>
      </c>
      <c r="G127" s="93" t="b">
        <v>0</v>
      </c>
      <c r="H127" s="93" t="b">
        <v>0</v>
      </c>
      <c r="I127" s="93" t="b">
        <v>0</v>
      </c>
      <c r="J127" s="93" t="b">
        <v>0</v>
      </c>
      <c r="K127" s="93" t="b">
        <v>0</v>
      </c>
      <c r="L127" s="93" t="b">
        <v>0</v>
      </c>
    </row>
    <row r="128" spans="1:12" ht="15">
      <c r="A128" s="94" t="s">
        <v>713</v>
      </c>
      <c r="B128" s="93" t="s">
        <v>785</v>
      </c>
      <c r="C128" s="93">
        <v>3</v>
      </c>
      <c r="D128" s="109">
        <v>0.0007473860596007662</v>
      </c>
      <c r="E128" s="109">
        <v>0.5241069424980651</v>
      </c>
      <c r="F128" s="93" t="s">
        <v>1237</v>
      </c>
      <c r="G128" s="93" t="b">
        <v>1</v>
      </c>
      <c r="H128" s="93" t="b">
        <v>0</v>
      </c>
      <c r="I128" s="93" t="b">
        <v>0</v>
      </c>
      <c r="J128" s="93" t="b">
        <v>0</v>
      </c>
      <c r="K128" s="93" t="b">
        <v>0</v>
      </c>
      <c r="L128" s="93" t="b">
        <v>0</v>
      </c>
    </row>
    <row r="129" spans="1:12" ht="15">
      <c r="A129" s="94" t="s">
        <v>785</v>
      </c>
      <c r="B129" s="93" t="s">
        <v>943</v>
      </c>
      <c r="C129" s="93">
        <v>3</v>
      </c>
      <c r="D129" s="109">
        <v>0.0007473860596007662</v>
      </c>
      <c r="E129" s="109">
        <v>2.7562556487542333</v>
      </c>
      <c r="F129" s="93" t="s">
        <v>1237</v>
      </c>
      <c r="G129" s="93" t="b">
        <v>0</v>
      </c>
      <c r="H129" s="93" t="b">
        <v>0</v>
      </c>
      <c r="I129" s="93" t="b">
        <v>0</v>
      </c>
      <c r="J129" s="93" t="b">
        <v>0</v>
      </c>
      <c r="K129" s="93" t="b">
        <v>0</v>
      </c>
      <c r="L129" s="93" t="b">
        <v>0</v>
      </c>
    </row>
    <row r="130" spans="1:12" ht="15">
      <c r="A130" s="94" t="s">
        <v>943</v>
      </c>
      <c r="B130" s="93" t="s">
        <v>752</v>
      </c>
      <c r="C130" s="93">
        <v>3</v>
      </c>
      <c r="D130" s="109">
        <v>0.0007473860596007662</v>
      </c>
      <c r="E130" s="109">
        <v>2.3090976174120144</v>
      </c>
      <c r="F130" s="93" t="s">
        <v>1237</v>
      </c>
      <c r="G130" s="93" t="b">
        <v>0</v>
      </c>
      <c r="H130" s="93" t="b">
        <v>0</v>
      </c>
      <c r="I130" s="93" t="b">
        <v>0</v>
      </c>
      <c r="J130" s="93" t="b">
        <v>0</v>
      </c>
      <c r="K130" s="93" t="b">
        <v>0</v>
      </c>
      <c r="L130" s="93" t="b">
        <v>0</v>
      </c>
    </row>
    <row r="131" spans="1:12" ht="15">
      <c r="A131" s="94" t="s">
        <v>752</v>
      </c>
      <c r="B131" s="93" t="s">
        <v>823</v>
      </c>
      <c r="C131" s="93">
        <v>3</v>
      </c>
      <c r="D131" s="109">
        <v>0.0007473860596007662</v>
      </c>
      <c r="E131" s="109">
        <v>2.0238618889312647</v>
      </c>
      <c r="F131" s="93" t="s">
        <v>1237</v>
      </c>
      <c r="G131" s="93" t="b">
        <v>0</v>
      </c>
      <c r="H131" s="93" t="b">
        <v>0</v>
      </c>
      <c r="I131" s="93" t="b">
        <v>0</v>
      </c>
      <c r="J131" s="93" t="b">
        <v>0</v>
      </c>
      <c r="K131" s="93" t="b">
        <v>0</v>
      </c>
      <c r="L131" s="93" t="b">
        <v>0</v>
      </c>
    </row>
    <row r="132" spans="1:12" ht="15">
      <c r="A132" s="94" t="s">
        <v>823</v>
      </c>
      <c r="B132" s="93" t="s">
        <v>878</v>
      </c>
      <c r="C132" s="93">
        <v>3</v>
      </c>
      <c r="D132" s="109">
        <v>0.0007473860596007662</v>
      </c>
      <c r="E132" s="109">
        <v>2.85316566176229</v>
      </c>
      <c r="F132" s="93" t="s">
        <v>1237</v>
      </c>
      <c r="G132" s="93" t="b">
        <v>0</v>
      </c>
      <c r="H132" s="93" t="b">
        <v>0</v>
      </c>
      <c r="I132" s="93" t="b">
        <v>0</v>
      </c>
      <c r="J132" s="93" t="b">
        <v>0</v>
      </c>
      <c r="K132" s="93" t="b">
        <v>0</v>
      </c>
      <c r="L132" s="93" t="b">
        <v>0</v>
      </c>
    </row>
    <row r="133" spans="1:12" ht="15">
      <c r="A133" s="94" t="s">
        <v>878</v>
      </c>
      <c r="B133" s="93" t="s">
        <v>756</v>
      </c>
      <c r="C133" s="93">
        <v>3</v>
      </c>
      <c r="D133" s="109">
        <v>0.0007473860596007662</v>
      </c>
      <c r="E133" s="109">
        <v>2.2695890761283404</v>
      </c>
      <c r="F133" s="93" t="s">
        <v>1237</v>
      </c>
      <c r="G133" s="93" t="b">
        <v>0</v>
      </c>
      <c r="H133" s="93" t="b">
        <v>0</v>
      </c>
      <c r="I133" s="93" t="b">
        <v>0</v>
      </c>
      <c r="J133" s="93" t="b">
        <v>0</v>
      </c>
      <c r="K133" s="93" t="b">
        <v>0</v>
      </c>
      <c r="L133" s="93" t="b">
        <v>0</v>
      </c>
    </row>
    <row r="134" spans="1:12" ht="15">
      <c r="A134" s="94" t="s">
        <v>756</v>
      </c>
      <c r="B134" s="93" t="s">
        <v>751</v>
      </c>
      <c r="C134" s="93">
        <v>3</v>
      </c>
      <c r="D134" s="109">
        <v>0.0007473860596007662</v>
      </c>
      <c r="E134" s="109">
        <v>1.2381806118767165</v>
      </c>
      <c r="F134" s="93" t="s">
        <v>1237</v>
      </c>
      <c r="G134" s="93" t="b">
        <v>0</v>
      </c>
      <c r="H134" s="93" t="b">
        <v>0</v>
      </c>
      <c r="I134" s="93" t="b">
        <v>0</v>
      </c>
      <c r="J134" s="93" t="b">
        <v>0</v>
      </c>
      <c r="K134" s="93" t="b">
        <v>0</v>
      </c>
      <c r="L134" s="93" t="b">
        <v>0</v>
      </c>
    </row>
    <row r="135" spans="1:12" ht="15">
      <c r="A135" s="94" t="s">
        <v>809</v>
      </c>
      <c r="B135" s="93" t="s">
        <v>812</v>
      </c>
      <c r="C135" s="93">
        <v>3</v>
      </c>
      <c r="D135" s="109">
        <v>0.0007473860596007662</v>
      </c>
      <c r="E135" s="109">
        <v>2.543180823445382</v>
      </c>
      <c r="F135" s="93" t="s">
        <v>1237</v>
      </c>
      <c r="G135" s="93" t="b">
        <v>0</v>
      </c>
      <c r="H135" s="93" t="b">
        <v>0</v>
      </c>
      <c r="I135" s="93" t="b">
        <v>0</v>
      </c>
      <c r="J135" s="93" t="b">
        <v>0</v>
      </c>
      <c r="K135" s="93" t="b">
        <v>0</v>
      </c>
      <c r="L135" s="93" t="b">
        <v>0</v>
      </c>
    </row>
    <row r="136" spans="1:12" ht="15">
      <c r="A136" s="94" t="s">
        <v>812</v>
      </c>
      <c r="B136" s="93" t="s">
        <v>752</v>
      </c>
      <c r="C136" s="93">
        <v>3</v>
      </c>
      <c r="D136" s="109">
        <v>0.0007473860596007662</v>
      </c>
      <c r="E136" s="109">
        <v>1.9411208321174198</v>
      </c>
      <c r="F136" s="93" t="s">
        <v>1237</v>
      </c>
      <c r="G136" s="93" t="b">
        <v>0</v>
      </c>
      <c r="H136" s="93" t="b">
        <v>0</v>
      </c>
      <c r="I136" s="93" t="b">
        <v>0</v>
      </c>
      <c r="J136" s="93" t="b">
        <v>0</v>
      </c>
      <c r="K136" s="93" t="b">
        <v>0</v>
      </c>
      <c r="L136" s="93" t="b">
        <v>0</v>
      </c>
    </row>
    <row r="137" spans="1:12" ht="15">
      <c r="A137" s="94" t="s">
        <v>770</v>
      </c>
      <c r="B137" s="93" t="s">
        <v>879</v>
      </c>
      <c r="C137" s="93">
        <v>3</v>
      </c>
      <c r="D137" s="109">
        <v>0.0007473860596007662</v>
      </c>
      <c r="E137" s="109">
        <v>2.5521356660983088</v>
      </c>
      <c r="F137" s="93" t="s">
        <v>1237</v>
      </c>
      <c r="G137" s="93" t="b">
        <v>0</v>
      </c>
      <c r="H137" s="93" t="b">
        <v>0</v>
      </c>
      <c r="I137" s="93" t="b">
        <v>0</v>
      </c>
      <c r="J137" s="93" t="b">
        <v>0</v>
      </c>
      <c r="K137" s="93" t="b">
        <v>0</v>
      </c>
      <c r="L137" s="93" t="b">
        <v>0</v>
      </c>
    </row>
    <row r="138" spans="1:12" ht="15">
      <c r="A138" s="94" t="s">
        <v>879</v>
      </c>
      <c r="B138" s="93" t="s">
        <v>775</v>
      </c>
      <c r="C138" s="93">
        <v>3</v>
      </c>
      <c r="D138" s="109">
        <v>0.0007473860596007662</v>
      </c>
      <c r="E138" s="109">
        <v>2.5899242269877085</v>
      </c>
      <c r="F138" s="93" t="s">
        <v>1237</v>
      </c>
      <c r="G138" s="93" t="b">
        <v>0</v>
      </c>
      <c r="H138" s="93" t="b">
        <v>0</v>
      </c>
      <c r="I138" s="93" t="b">
        <v>0</v>
      </c>
      <c r="J138" s="93" t="b">
        <v>0</v>
      </c>
      <c r="K138" s="93" t="b">
        <v>0</v>
      </c>
      <c r="L138" s="93" t="b">
        <v>0</v>
      </c>
    </row>
    <row r="139" spans="1:12" ht="15">
      <c r="A139" s="94" t="s">
        <v>775</v>
      </c>
      <c r="B139" s="93" t="s">
        <v>944</v>
      </c>
      <c r="C139" s="93">
        <v>3</v>
      </c>
      <c r="D139" s="109">
        <v>0.0007473860596007662</v>
      </c>
      <c r="E139" s="109">
        <v>2.7148629635960084</v>
      </c>
      <c r="F139" s="93" t="s">
        <v>1237</v>
      </c>
      <c r="G139" s="93" t="b">
        <v>0</v>
      </c>
      <c r="H139" s="93" t="b">
        <v>0</v>
      </c>
      <c r="I139" s="93" t="b">
        <v>0</v>
      </c>
      <c r="J139" s="93" t="b">
        <v>0</v>
      </c>
      <c r="K139" s="93" t="b">
        <v>0</v>
      </c>
      <c r="L139" s="93" t="b">
        <v>0</v>
      </c>
    </row>
    <row r="140" spans="1:12" ht="15">
      <c r="A140" s="94" t="s">
        <v>944</v>
      </c>
      <c r="B140" s="93" t="s">
        <v>714</v>
      </c>
      <c r="C140" s="93">
        <v>3</v>
      </c>
      <c r="D140" s="109">
        <v>0.0007473860596007662</v>
      </c>
      <c r="E140" s="109">
        <v>1.1663060474285256</v>
      </c>
      <c r="F140" s="93" t="s">
        <v>1237</v>
      </c>
      <c r="G140" s="93" t="b">
        <v>0</v>
      </c>
      <c r="H140" s="93" t="b">
        <v>0</v>
      </c>
      <c r="I140" s="93" t="b">
        <v>0</v>
      </c>
      <c r="J140" s="93" t="b">
        <v>0</v>
      </c>
      <c r="K140" s="93" t="b">
        <v>0</v>
      </c>
      <c r="L140" s="93" t="b">
        <v>0</v>
      </c>
    </row>
    <row r="141" spans="1:12" ht="15">
      <c r="A141" s="94" t="s">
        <v>713</v>
      </c>
      <c r="B141" s="93" t="s">
        <v>945</v>
      </c>
      <c r="C141" s="93">
        <v>3</v>
      </c>
      <c r="D141" s="109">
        <v>0.0007473860596007662</v>
      </c>
      <c r="E141" s="109">
        <v>1.0469856877784027</v>
      </c>
      <c r="F141" s="93" t="s">
        <v>1237</v>
      </c>
      <c r="G141" s="93" t="b">
        <v>1</v>
      </c>
      <c r="H141" s="93" t="b">
        <v>0</v>
      </c>
      <c r="I141" s="93" t="b">
        <v>0</v>
      </c>
      <c r="J141" s="93" t="b">
        <v>0</v>
      </c>
      <c r="K141" s="93" t="b">
        <v>0</v>
      </c>
      <c r="L141" s="93" t="b">
        <v>0</v>
      </c>
    </row>
    <row r="142" spans="1:12" ht="15">
      <c r="A142" s="94" t="s">
        <v>945</v>
      </c>
      <c r="B142" s="93" t="s">
        <v>946</v>
      </c>
      <c r="C142" s="93">
        <v>3</v>
      </c>
      <c r="D142" s="109">
        <v>0.0007473860596007662</v>
      </c>
      <c r="E142" s="109">
        <v>3.279134394034571</v>
      </c>
      <c r="F142" s="93" t="s">
        <v>1237</v>
      </c>
      <c r="G142" s="93" t="b">
        <v>0</v>
      </c>
      <c r="H142" s="93" t="b">
        <v>0</v>
      </c>
      <c r="I142" s="93" t="b">
        <v>0</v>
      </c>
      <c r="J142" s="93" t="b">
        <v>1</v>
      </c>
      <c r="K142" s="93" t="b">
        <v>0</v>
      </c>
      <c r="L142" s="93" t="b">
        <v>0</v>
      </c>
    </row>
    <row r="143" spans="1:12" ht="15">
      <c r="A143" s="94" t="s">
        <v>946</v>
      </c>
      <c r="B143" s="93" t="s">
        <v>947</v>
      </c>
      <c r="C143" s="93">
        <v>3</v>
      </c>
      <c r="D143" s="109">
        <v>0.0007473860596007662</v>
      </c>
      <c r="E143" s="109">
        <v>3.279134394034571</v>
      </c>
      <c r="F143" s="93" t="s">
        <v>1237</v>
      </c>
      <c r="G143" s="93" t="b">
        <v>1</v>
      </c>
      <c r="H143" s="93" t="b">
        <v>0</v>
      </c>
      <c r="I143" s="93" t="b">
        <v>0</v>
      </c>
      <c r="J143" s="93" t="b">
        <v>0</v>
      </c>
      <c r="K143" s="93" t="b">
        <v>0</v>
      </c>
      <c r="L143" s="93" t="b">
        <v>0</v>
      </c>
    </row>
    <row r="144" spans="1:12" ht="15">
      <c r="A144" s="94" t="s">
        <v>947</v>
      </c>
      <c r="B144" s="93" t="s">
        <v>718</v>
      </c>
      <c r="C144" s="93">
        <v>3</v>
      </c>
      <c r="D144" s="109">
        <v>0.0007473860596007662</v>
      </c>
      <c r="E144" s="109">
        <v>1.7924678214086782</v>
      </c>
      <c r="F144" s="93" t="s">
        <v>1237</v>
      </c>
      <c r="G144" s="93" t="b">
        <v>0</v>
      </c>
      <c r="H144" s="93" t="b">
        <v>0</v>
      </c>
      <c r="I144" s="93" t="b">
        <v>0</v>
      </c>
      <c r="J144" s="93" t="b">
        <v>0</v>
      </c>
      <c r="K144" s="93" t="b">
        <v>0</v>
      </c>
      <c r="L144" s="93" t="b">
        <v>0</v>
      </c>
    </row>
    <row r="145" spans="1:12" ht="15">
      <c r="A145" s="94" t="s">
        <v>718</v>
      </c>
      <c r="B145" s="93" t="s">
        <v>948</v>
      </c>
      <c r="C145" s="93">
        <v>3</v>
      </c>
      <c r="D145" s="109">
        <v>0.0007473860596007662</v>
      </c>
      <c r="E145" s="109">
        <v>1.8020131393149086</v>
      </c>
      <c r="F145" s="93" t="s">
        <v>1237</v>
      </c>
      <c r="G145" s="93" t="b">
        <v>0</v>
      </c>
      <c r="H145" s="93" t="b">
        <v>0</v>
      </c>
      <c r="I145" s="93" t="b">
        <v>0</v>
      </c>
      <c r="J145" s="93" t="b">
        <v>0</v>
      </c>
      <c r="K145" s="93" t="b">
        <v>0</v>
      </c>
      <c r="L145" s="93" t="b">
        <v>0</v>
      </c>
    </row>
    <row r="146" spans="1:12" ht="15">
      <c r="A146" s="94" t="s">
        <v>948</v>
      </c>
      <c r="B146" s="93" t="s">
        <v>731</v>
      </c>
      <c r="C146" s="93">
        <v>3</v>
      </c>
      <c r="D146" s="109">
        <v>0.0007473860596007662</v>
      </c>
      <c r="E146" s="109">
        <v>2.048685472656297</v>
      </c>
      <c r="F146" s="93" t="s">
        <v>1237</v>
      </c>
      <c r="G146" s="93" t="b">
        <v>0</v>
      </c>
      <c r="H146" s="93" t="b">
        <v>0</v>
      </c>
      <c r="I146" s="93" t="b">
        <v>0</v>
      </c>
      <c r="J146" s="93" t="b">
        <v>0</v>
      </c>
      <c r="K146" s="93" t="b">
        <v>0</v>
      </c>
      <c r="L146" s="93" t="b">
        <v>0</v>
      </c>
    </row>
    <row r="147" spans="1:12" ht="15">
      <c r="A147" s="94" t="s">
        <v>880</v>
      </c>
      <c r="B147" s="93" t="s">
        <v>813</v>
      </c>
      <c r="C147" s="93">
        <v>3</v>
      </c>
      <c r="D147" s="109">
        <v>0.0007473860596007662</v>
      </c>
      <c r="E147" s="109">
        <v>2.7862188721316765</v>
      </c>
      <c r="F147" s="93" t="s">
        <v>1237</v>
      </c>
      <c r="G147" s="93" t="b">
        <v>0</v>
      </c>
      <c r="H147" s="93" t="b">
        <v>0</v>
      </c>
      <c r="I147" s="93" t="b">
        <v>0</v>
      </c>
      <c r="J147" s="93" t="b">
        <v>0</v>
      </c>
      <c r="K147" s="93" t="b">
        <v>0</v>
      </c>
      <c r="L147" s="93" t="b">
        <v>0</v>
      </c>
    </row>
    <row r="148" spans="1:12" ht="15">
      <c r="A148" s="94" t="s">
        <v>789</v>
      </c>
      <c r="B148" s="93" t="s">
        <v>950</v>
      </c>
      <c r="C148" s="93">
        <v>3</v>
      </c>
      <c r="D148" s="109">
        <v>0.0008386565808804903</v>
      </c>
      <c r="E148" s="109">
        <v>2.8020131393149086</v>
      </c>
      <c r="F148" s="93" t="s">
        <v>1237</v>
      </c>
      <c r="G148" s="93" t="b">
        <v>0</v>
      </c>
      <c r="H148" s="93" t="b">
        <v>0</v>
      </c>
      <c r="I148" s="93" t="b">
        <v>0</v>
      </c>
      <c r="J148" s="93" t="b">
        <v>0</v>
      </c>
      <c r="K148" s="93" t="b">
        <v>0</v>
      </c>
      <c r="L148" s="93" t="b">
        <v>0</v>
      </c>
    </row>
    <row r="149" spans="1:12" ht="15">
      <c r="A149" s="94" t="s">
        <v>752</v>
      </c>
      <c r="B149" s="93" t="s">
        <v>714</v>
      </c>
      <c r="C149" s="93">
        <v>3</v>
      </c>
      <c r="D149" s="109">
        <v>0.0007473860596007662</v>
      </c>
      <c r="E149" s="109">
        <v>0.21206353798920077</v>
      </c>
      <c r="F149" s="93" t="s">
        <v>1237</v>
      </c>
      <c r="G149" s="93" t="b">
        <v>0</v>
      </c>
      <c r="H149" s="93" t="b">
        <v>0</v>
      </c>
      <c r="I149" s="93" t="b">
        <v>0</v>
      </c>
      <c r="J149" s="93" t="b">
        <v>0</v>
      </c>
      <c r="K149" s="93" t="b">
        <v>0</v>
      </c>
      <c r="L149" s="93" t="b">
        <v>0</v>
      </c>
    </row>
    <row r="150" spans="1:12" ht="15">
      <c r="A150" s="94" t="s">
        <v>751</v>
      </c>
      <c r="B150" s="93" t="s">
        <v>767</v>
      </c>
      <c r="C150" s="93">
        <v>3</v>
      </c>
      <c r="D150" s="109">
        <v>0.0007473860596007662</v>
      </c>
      <c r="E150" s="109">
        <v>1.438192313791472</v>
      </c>
      <c r="F150" s="93" t="s">
        <v>1237</v>
      </c>
      <c r="G150" s="93" t="b">
        <v>0</v>
      </c>
      <c r="H150" s="93" t="b">
        <v>0</v>
      </c>
      <c r="I150" s="93" t="b">
        <v>0</v>
      </c>
      <c r="J150" s="93" t="b">
        <v>0</v>
      </c>
      <c r="K150" s="93" t="b">
        <v>0</v>
      </c>
      <c r="L150" s="93" t="b">
        <v>0</v>
      </c>
    </row>
    <row r="151" spans="1:12" ht="15">
      <c r="A151" s="94" t="s">
        <v>825</v>
      </c>
      <c r="B151" s="93" t="s">
        <v>753</v>
      </c>
      <c r="C151" s="93">
        <v>3</v>
      </c>
      <c r="D151" s="109">
        <v>0.0007473860596007662</v>
      </c>
      <c r="E151" s="109">
        <v>2.0238618889312647</v>
      </c>
      <c r="F151" s="93" t="s">
        <v>1237</v>
      </c>
      <c r="G151" s="93" t="b">
        <v>1</v>
      </c>
      <c r="H151" s="93" t="b">
        <v>0</v>
      </c>
      <c r="I151" s="93" t="b">
        <v>0</v>
      </c>
      <c r="J151" s="93" t="b">
        <v>0</v>
      </c>
      <c r="K151" s="93" t="b">
        <v>0</v>
      </c>
      <c r="L151" s="93" t="b">
        <v>0</v>
      </c>
    </row>
    <row r="152" spans="1:12" ht="15">
      <c r="A152" s="94" t="s">
        <v>842</v>
      </c>
      <c r="B152" s="93" t="s">
        <v>955</v>
      </c>
      <c r="C152" s="93">
        <v>3</v>
      </c>
      <c r="D152" s="109">
        <v>0.0007473860596007662</v>
      </c>
      <c r="E152" s="109">
        <v>3.0572856444182146</v>
      </c>
      <c r="F152" s="93" t="s">
        <v>1237</v>
      </c>
      <c r="G152" s="93" t="b">
        <v>0</v>
      </c>
      <c r="H152" s="93" t="b">
        <v>0</v>
      </c>
      <c r="I152" s="93" t="b">
        <v>0</v>
      </c>
      <c r="J152" s="93" t="b">
        <v>0</v>
      </c>
      <c r="K152" s="93" t="b">
        <v>0</v>
      </c>
      <c r="L152" s="93" t="b">
        <v>0</v>
      </c>
    </row>
    <row r="153" spans="1:12" ht="15">
      <c r="A153" s="94" t="s">
        <v>766</v>
      </c>
      <c r="B153" s="93" t="s">
        <v>885</v>
      </c>
      <c r="C153" s="93">
        <v>3</v>
      </c>
      <c r="D153" s="109">
        <v>0.0007473860596007662</v>
      </c>
      <c r="E153" s="109">
        <v>2.5173735598390965</v>
      </c>
      <c r="F153" s="93" t="s">
        <v>1237</v>
      </c>
      <c r="G153" s="93" t="b">
        <v>1</v>
      </c>
      <c r="H153" s="93" t="b">
        <v>0</v>
      </c>
      <c r="I153" s="93" t="b">
        <v>0</v>
      </c>
      <c r="J153" s="93" t="b">
        <v>0</v>
      </c>
      <c r="K153" s="93" t="b">
        <v>0</v>
      </c>
      <c r="L153" s="93" t="b">
        <v>0</v>
      </c>
    </row>
    <row r="154" spans="1:12" ht="15">
      <c r="A154" s="94" t="s">
        <v>885</v>
      </c>
      <c r="B154" s="93" t="s">
        <v>764</v>
      </c>
      <c r="C154" s="93">
        <v>3</v>
      </c>
      <c r="D154" s="109">
        <v>0.0007473860596007662</v>
      </c>
      <c r="E154" s="109">
        <v>2.5173735598390965</v>
      </c>
      <c r="F154" s="93" t="s">
        <v>1237</v>
      </c>
      <c r="G154" s="93" t="b">
        <v>0</v>
      </c>
      <c r="H154" s="93" t="b">
        <v>0</v>
      </c>
      <c r="I154" s="93" t="b">
        <v>0</v>
      </c>
      <c r="J154" s="93" t="b">
        <v>0</v>
      </c>
      <c r="K154" s="93" t="b">
        <v>0</v>
      </c>
      <c r="L154" s="93" t="b">
        <v>0</v>
      </c>
    </row>
    <row r="155" spans="1:12" ht="15">
      <c r="A155" s="94" t="s">
        <v>798</v>
      </c>
      <c r="B155" s="93" t="s">
        <v>766</v>
      </c>
      <c r="C155" s="93">
        <v>3</v>
      </c>
      <c r="D155" s="109">
        <v>0.0008386565808804903</v>
      </c>
      <c r="E155" s="109">
        <v>2.2163435641751157</v>
      </c>
      <c r="F155" s="93" t="s">
        <v>1237</v>
      </c>
      <c r="G155" s="93" t="b">
        <v>0</v>
      </c>
      <c r="H155" s="93" t="b">
        <v>0</v>
      </c>
      <c r="I155" s="93" t="b">
        <v>0</v>
      </c>
      <c r="J155" s="93" t="b">
        <v>1</v>
      </c>
      <c r="K155" s="93" t="b">
        <v>0</v>
      </c>
      <c r="L155" s="93" t="b">
        <v>0</v>
      </c>
    </row>
    <row r="156" spans="1:12" ht="15">
      <c r="A156" s="94" t="s">
        <v>957</v>
      </c>
      <c r="B156" s="93" t="s">
        <v>760</v>
      </c>
      <c r="C156" s="93">
        <v>3</v>
      </c>
      <c r="D156" s="109">
        <v>0.0008386565808804903</v>
      </c>
      <c r="E156" s="109">
        <v>2.5521356660983088</v>
      </c>
      <c r="F156" s="93" t="s">
        <v>1237</v>
      </c>
      <c r="G156" s="93" t="b">
        <v>0</v>
      </c>
      <c r="H156" s="93" t="b">
        <v>0</v>
      </c>
      <c r="I156" s="93" t="b">
        <v>0</v>
      </c>
      <c r="J156" s="93" t="b">
        <v>0</v>
      </c>
      <c r="K156" s="93" t="b">
        <v>0</v>
      </c>
      <c r="L156" s="93" t="b">
        <v>0</v>
      </c>
    </row>
    <row r="157" spans="1:12" ht="15">
      <c r="A157" s="94" t="s">
        <v>760</v>
      </c>
      <c r="B157" s="93" t="s">
        <v>778</v>
      </c>
      <c r="C157" s="93">
        <v>3</v>
      </c>
      <c r="D157" s="109">
        <v>0.0008386565808804903</v>
      </c>
      <c r="E157" s="109">
        <v>1.961535296937397</v>
      </c>
      <c r="F157" s="93" t="s">
        <v>1237</v>
      </c>
      <c r="G157" s="93" t="b">
        <v>0</v>
      </c>
      <c r="H157" s="93" t="b">
        <v>0</v>
      </c>
      <c r="I157" s="93" t="b">
        <v>0</v>
      </c>
      <c r="J157" s="93" t="b">
        <v>0</v>
      </c>
      <c r="K157" s="93" t="b">
        <v>0</v>
      </c>
      <c r="L157" s="93" t="b">
        <v>0</v>
      </c>
    </row>
    <row r="158" spans="1:12" ht="15">
      <c r="A158" s="94" t="s">
        <v>959</v>
      </c>
      <c r="B158" s="93" t="s">
        <v>813</v>
      </c>
      <c r="C158" s="93">
        <v>3</v>
      </c>
      <c r="D158" s="109">
        <v>0.0007473860596007662</v>
      </c>
      <c r="E158" s="109">
        <v>2.9111576087399764</v>
      </c>
      <c r="F158" s="93" t="s">
        <v>1237</v>
      </c>
      <c r="G158" s="93" t="b">
        <v>0</v>
      </c>
      <c r="H158" s="93" t="b">
        <v>0</v>
      </c>
      <c r="I158" s="93" t="b">
        <v>0</v>
      </c>
      <c r="J158" s="93" t="b">
        <v>0</v>
      </c>
      <c r="K158" s="93" t="b">
        <v>0</v>
      </c>
      <c r="L158" s="93" t="b">
        <v>0</v>
      </c>
    </row>
    <row r="159" spans="1:12" ht="15">
      <c r="A159" s="94" t="s">
        <v>764</v>
      </c>
      <c r="B159" s="93" t="s">
        <v>714</v>
      </c>
      <c r="C159" s="93">
        <v>3</v>
      </c>
      <c r="D159" s="109">
        <v>0.0007473860596007662</v>
      </c>
      <c r="E159" s="109">
        <v>0.4972992664699501</v>
      </c>
      <c r="F159" s="93" t="s">
        <v>1237</v>
      </c>
      <c r="G159" s="93" t="b">
        <v>0</v>
      </c>
      <c r="H159" s="93" t="b">
        <v>0</v>
      </c>
      <c r="I159" s="93" t="b">
        <v>0</v>
      </c>
      <c r="J159" s="93" t="b">
        <v>0</v>
      </c>
      <c r="K159" s="93" t="b">
        <v>0</v>
      </c>
      <c r="L159" s="93" t="b">
        <v>0</v>
      </c>
    </row>
    <row r="160" spans="1:12" ht="15">
      <c r="A160" s="94" t="s">
        <v>845</v>
      </c>
      <c r="B160" s="93" t="s">
        <v>846</v>
      </c>
      <c r="C160" s="93">
        <v>3</v>
      </c>
      <c r="D160" s="109">
        <v>0.0007473860596007662</v>
      </c>
      <c r="E160" s="109">
        <v>2.835436894801858</v>
      </c>
      <c r="F160" s="93" t="s">
        <v>1237</v>
      </c>
      <c r="G160" s="93" t="b">
        <v>1</v>
      </c>
      <c r="H160" s="93" t="b">
        <v>0</v>
      </c>
      <c r="I160" s="93" t="b">
        <v>0</v>
      </c>
      <c r="J160" s="93" t="b">
        <v>1</v>
      </c>
      <c r="K160" s="93" t="b">
        <v>0</v>
      </c>
      <c r="L160" s="93" t="b">
        <v>0</v>
      </c>
    </row>
    <row r="161" spans="1:12" ht="15">
      <c r="A161" s="94" t="s">
        <v>846</v>
      </c>
      <c r="B161" s="93" t="s">
        <v>721</v>
      </c>
      <c r="C161" s="93">
        <v>3</v>
      </c>
      <c r="D161" s="109">
        <v>0.0007473860596007662</v>
      </c>
      <c r="E161" s="109">
        <v>1.7148629635960084</v>
      </c>
      <c r="F161" s="93" t="s">
        <v>1237</v>
      </c>
      <c r="G161" s="93" t="b">
        <v>1</v>
      </c>
      <c r="H161" s="93" t="b">
        <v>0</v>
      </c>
      <c r="I161" s="93" t="b">
        <v>0</v>
      </c>
      <c r="J161" s="93" t="b">
        <v>0</v>
      </c>
      <c r="K161" s="93" t="b">
        <v>1</v>
      </c>
      <c r="L161" s="93" t="b">
        <v>0</v>
      </c>
    </row>
    <row r="162" spans="1:12" ht="15">
      <c r="A162" s="94" t="s">
        <v>728</v>
      </c>
      <c r="B162" s="93" t="s">
        <v>962</v>
      </c>
      <c r="C162" s="93">
        <v>3</v>
      </c>
      <c r="D162" s="109">
        <v>0.0007473860596007662</v>
      </c>
      <c r="E162" s="109">
        <v>2.008067621748033</v>
      </c>
      <c r="F162" s="93" t="s">
        <v>1237</v>
      </c>
      <c r="G162" s="93" t="b">
        <v>0</v>
      </c>
      <c r="H162" s="93" t="b">
        <v>0</v>
      </c>
      <c r="I162" s="93" t="b">
        <v>0</v>
      </c>
      <c r="J162" s="93" t="b">
        <v>0</v>
      </c>
      <c r="K162" s="93" t="b">
        <v>0</v>
      </c>
      <c r="L162" s="93" t="b">
        <v>0</v>
      </c>
    </row>
    <row r="163" spans="1:12" ht="15">
      <c r="A163" s="94" t="s">
        <v>962</v>
      </c>
      <c r="B163" s="93" t="s">
        <v>714</v>
      </c>
      <c r="C163" s="93">
        <v>3</v>
      </c>
      <c r="D163" s="109">
        <v>0.0007473860596007662</v>
      </c>
      <c r="E163" s="109">
        <v>1.1663060474285256</v>
      </c>
      <c r="F163" s="93" t="s">
        <v>1237</v>
      </c>
      <c r="G163" s="93" t="b">
        <v>0</v>
      </c>
      <c r="H163" s="93" t="b">
        <v>0</v>
      </c>
      <c r="I163" s="93" t="b">
        <v>0</v>
      </c>
      <c r="J163" s="93" t="b">
        <v>0</v>
      </c>
      <c r="K163" s="93" t="b">
        <v>0</v>
      </c>
      <c r="L163" s="93" t="b">
        <v>0</v>
      </c>
    </row>
    <row r="164" spans="1:12" ht="15">
      <c r="A164" s="94" t="s">
        <v>890</v>
      </c>
      <c r="B164" s="93" t="s">
        <v>785</v>
      </c>
      <c r="C164" s="93">
        <v>3</v>
      </c>
      <c r="D164" s="109">
        <v>0.0007473860596007662</v>
      </c>
      <c r="E164" s="109">
        <v>2.6313169121459334</v>
      </c>
      <c r="F164" s="93" t="s">
        <v>1237</v>
      </c>
      <c r="G164" s="93" t="b">
        <v>0</v>
      </c>
      <c r="H164" s="93" t="b">
        <v>0</v>
      </c>
      <c r="I164" s="93" t="b">
        <v>0</v>
      </c>
      <c r="J164" s="93" t="b">
        <v>0</v>
      </c>
      <c r="K164" s="93" t="b">
        <v>0</v>
      </c>
      <c r="L164" s="93" t="b">
        <v>0</v>
      </c>
    </row>
    <row r="165" spans="1:12" ht="15">
      <c r="A165" s="94" t="s">
        <v>751</v>
      </c>
      <c r="B165" s="93" t="s">
        <v>772</v>
      </c>
      <c r="C165" s="93">
        <v>3</v>
      </c>
      <c r="D165" s="109">
        <v>0.0007473860596007662</v>
      </c>
      <c r="E165" s="109">
        <v>1.4729544200506839</v>
      </c>
      <c r="F165" s="93" t="s">
        <v>1237</v>
      </c>
      <c r="G165" s="93" t="b">
        <v>0</v>
      </c>
      <c r="H165" s="93" t="b">
        <v>0</v>
      </c>
      <c r="I165" s="93" t="b">
        <v>0</v>
      </c>
      <c r="J165" s="93" t="b">
        <v>0</v>
      </c>
      <c r="K165" s="93" t="b">
        <v>0</v>
      </c>
      <c r="L165" s="93" t="b">
        <v>0</v>
      </c>
    </row>
    <row r="166" spans="1:12" ht="15">
      <c r="A166" s="94" t="s">
        <v>772</v>
      </c>
      <c r="B166" s="93" t="s">
        <v>963</v>
      </c>
      <c r="C166" s="93">
        <v>3</v>
      </c>
      <c r="D166" s="109">
        <v>0.0007473860596007662</v>
      </c>
      <c r="E166" s="109">
        <v>2.6770744027066087</v>
      </c>
      <c r="F166" s="93" t="s">
        <v>1237</v>
      </c>
      <c r="G166" s="93" t="b">
        <v>0</v>
      </c>
      <c r="H166" s="93" t="b">
        <v>0</v>
      </c>
      <c r="I166" s="93" t="b">
        <v>0</v>
      </c>
      <c r="J166" s="93" t="b">
        <v>0</v>
      </c>
      <c r="K166" s="93" t="b">
        <v>0</v>
      </c>
      <c r="L166" s="93" t="b">
        <v>0</v>
      </c>
    </row>
    <row r="167" spans="1:12" ht="15">
      <c r="A167" s="94" t="s">
        <v>963</v>
      </c>
      <c r="B167" s="93" t="s">
        <v>964</v>
      </c>
      <c r="C167" s="93">
        <v>3</v>
      </c>
      <c r="D167" s="109">
        <v>0.0007473860596007662</v>
      </c>
      <c r="E167" s="109">
        <v>3.279134394034571</v>
      </c>
      <c r="F167" s="93" t="s">
        <v>1237</v>
      </c>
      <c r="G167" s="93" t="b">
        <v>0</v>
      </c>
      <c r="H167" s="93" t="b">
        <v>0</v>
      </c>
      <c r="I167" s="93" t="b">
        <v>0</v>
      </c>
      <c r="J167" s="93" t="b">
        <v>0</v>
      </c>
      <c r="K167" s="93" t="b">
        <v>0</v>
      </c>
      <c r="L167" s="93" t="b">
        <v>0</v>
      </c>
    </row>
    <row r="168" spans="1:12" ht="15">
      <c r="A168" s="94" t="s">
        <v>964</v>
      </c>
      <c r="B168" s="93" t="s">
        <v>965</v>
      </c>
      <c r="C168" s="93">
        <v>3</v>
      </c>
      <c r="D168" s="109">
        <v>0.0007473860596007662</v>
      </c>
      <c r="E168" s="109">
        <v>3.279134394034571</v>
      </c>
      <c r="F168" s="93" t="s">
        <v>1237</v>
      </c>
      <c r="G168" s="93" t="b">
        <v>0</v>
      </c>
      <c r="H168" s="93" t="b">
        <v>0</v>
      </c>
      <c r="I168" s="93" t="b">
        <v>0</v>
      </c>
      <c r="J168" s="93" t="b">
        <v>0</v>
      </c>
      <c r="K168" s="93" t="b">
        <v>0</v>
      </c>
      <c r="L168" s="93" t="b">
        <v>0</v>
      </c>
    </row>
    <row r="169" spans="1:12" ht="15">
      <c r="A169" s="94" t="s">
        <v>965</v>
      </c>
      <c r="B169" s="93" t="s">
        <v>966</v>
      </c>
      <c r="C169" s="93">
        <v>3</v>
      </c>
      <c r="D169" s="109">
        <v>0.0007473860596007662</v>
      </c>
      <c r="E169" s="109">
        <v>3.279134394034571</v>
      </c>
      <c r="F169" s="93" t="s">
        <v>1237</v>
      </c>
      <c r="G169" s="93" t="b">
        <v>0</v>
      </c>
      <c r="H169" s="93" t="b">
        <v>0</v>
      </c>
      <c r="I169" s="93" t="b">
        <v>0</v>
      </c>
      <c r="J169" s="93" t="b">
        <v>0</v>
      </c>
      <c r="K169" s="93" t="b">
        <v>0</v>
      </c>
      <c r="L169" s="93" t="b">
        <v>0</v>
      </c>
    </row>
    <row r="170" spans="1:12" ht="15">
      <c r="A170" s="94" t="s">
        <v>966</v>
      </c>
      <c r="B170" s="93" t="s">
        <v>757</v>
      </c>
      <c r="C170" s="93">
        <v>3</v>
      </c>
      <c r="D170" s="109">
        <v>0.0007473860596007662</v>
      </c>
      <c r="E170" s="109">
        <v>2.3945278127366407</v>
      </c>
      <c r="F170" s="93" t="s">
        <v>1237</v>
      </c>
      <c r="G170" s="93" t="b">
        <v>0</v>
      </c>
      <c r="H170" s="93" t="b">
        <v>0</v>
      </c>
      <c r="I170" s="93" t="b">
        <v>0</v>
      </c>
      <c r="J170" s="93" t="b">
        <v>0</v>
      </c>
      <c r="K170" s="93" t="b">
        <v>0</v>
      </c>
      <c r="L170" s="93" t="b">
        <v>0</v>
      </c>
    </row>
    <row r="171" spans="1:12" ht="15">
      <c r="A171" s="94" t="s">
        <v>757</v>
      </c>
      <c r="B171" s="93" t="s">
        <v>967</v>
      </c>
      <c r="C171" s="93">
        <v>3</v>
      </c>
      <c r="D171" s="109">
        <v>0.0007473860596007662</v>
      </c>
      <c r="E171" s="109">
        <v>2.413832967932027</v>
      </c>
      <c r="F171" s="93" t="s">
        <v>1237</v>
      </c>
      <c r="G171" s="93" t="b">
        <v>0</v>
      </c>
      <c r="H171" s="93" t="b">
        <v>0</v>
      </c>
      <c r="I171" s="93" t="b">
        <v>0</v>
      </c>
      <c r="J171" s="93" t="b">
        <v>0</v>
      </c>
      <c r="K171" s="93" t="b">
        <v>0</v>
      </c>
      <c r="L171" s="93" t="b">
        <v>0</v>
      </c>
    </row>
    <row r="172" spans="1:12" ht="15">
      <c r="A172" s="94" t="s">
        <v>967</v>
      </c>
      <c r="B172" s="93" t="s">
        <v>792</v>
      </c>
      <c r="C172" s="93">
        <v>3</v>
      </c>
      <c r="D172" s="109">
        <v>0.0007473860596007662</v>
      </c>
      <c r="E172" s="109">
        <v>2.8020131393149086</v>
      </c>
      <c r="F172" s="93" t="s">
        <v>1237</v>
      </c>
      <c r="G172" s="93" t="b">
        <v>0</v>
      </c>
      <c r="H172" s="93" t="b">
        <v>0</v>
      </c>
      <c r="I172" s="93" t="b">
        <v>0</v>
      </c>
      <c r="J172" s="93" t="b">
        <v>0</v>
      </c>
      <c r="K172" s="93" t="b">
        <v>0</v>
      </c>
      <c r="L172" s="93" t="b">
        <v>0</v>
      </c>
    </row>
    <row r="173" spans="1:12" ht="15">
      <c r="A173" s="94" t="s">
        <v>792</v>
      </c>
      <c r="B173" s="93" t="s">
        <v>968</v>
      </c>
      <c r="C173" s="93">
        <v>3</v>
      </c>
      <c r="D173" s="109">
        <v>0.0007473860596007662</v>
      </c>
      <c r="E173" s="109">
        <v>2.8020131393149086</v>
      </c>
      <c r="F173" s="93" t="s">
        <v>1237</v>
      </c>
      <c r="G173" s="93" t="b">
        <v>0</v>
      </c>
      <c r="H173" s="93" t="b">
        <v>0</v>
      </c>
      <c r="I173" s="93" t="b">
        <v>0</v>
      </c>
      <c r="J173" s="93" t="b">
        <v>0</v>
      </c>
      <c r="K173" s="93" t="b">
        <v>0</v>
      </c>
      <c r="L173" s="93" t="b">
        <v>0</v>
      </c>
    </row>
    <row r="174" spans="1:12" ht="15">
      <c r="A174" s="94" t="s">
        <v>968</v>
      </c>
      <c r="B174" s="93" t="s">
        <v>721</v>
      </c>
      <c r="C174" s="93">
        <v>3</v>
      </c>
      <c r="D174" s="109">
        <v>0.0007473860596007662</v>
      </c>
      <c r="E174" s="109">
        <v>1.9367117132123648</v>
      </c>
      <c r="F174" s="93" t="s">
        <v>1237</v>
      </c>
      <c r="G174" s="93" t="b">
        <v>0</v>
      </c>
      <c r="H174" s="93" t="b">
        <v>0</v>
      </c>
      <c r="I174" s="93" t="b">
        <v>0</v>
      </c>
      <c r="J174" s="93" t="b">
        <v>0</v>
      </c>
      <c r="K174" s="93" t="b">
        <v>1</v>
      </c>
      <c r="L174" s="93" t="b">
        <v>0</v>
      </c>
    </row>
    <row r="175" spans="1:12" ht="15">
      <c r="A175" s="94" t="s">
        <v>713</v>
      </c>
      <c r="B175" s="93" t="s">
        <v>768</v>
      </c>
      <c r="C175" s="93">
        <v>3</v>
      </c>
      <c r="D175" s="109">
        <v>0.0007473860596007662</v>
      </c>
      <c r="E175" s="109">
        <v>0.4449256964504403</v>
      </c>
      <c r="F175" s="93" t="s">
        <v>1237</v>
      </c>
      <c r="G175" s="93" t="b">
        <v>1</v>
      </c>
      <c r="H175" s="93" t="b">
        <v>0</v>
      </c>
      <c r="I175" s="93" t="b">
        <v>0</v>
      </c>
      <c r="J175" s="93" t="b">
        <v>0</v>
      </c>
      <c r="K175" s="93" t="b">
        <v>0</v>
      </c>
      <c r="L175" s="93" t="b">
        <v>0</v>
      </c>
    </row>
    <row r="176" spans="1:12" ht="15">
      <c r="A176" s="94" t="s">
        <v>897</v>
      </c>
      <c r="B176" s="93" t="s">
        <v>762</v>
      </c>
      <c r="C176" s="93">
        <v>3</v>
      </c>
      <c r="D176" s="109">
        <v>0.0007473860596007662</v>
      </c>
      <c r="E176" s="109">
        <v>2.455225653090252</v>
      </c>
      <c r="F176" s="93" t="s">
        <v>1237</v>
      </c>
      <c r="G176" s="93" t="b">
        <v>0</v>
      </c>
      <c r="H176" s="93" t="b">
        <v>0</v>
      </c>
      <c r="I176" s="93" t="b">
        <v>0</v>
      </c>
      <c r="J176" s="93" t="b">
        <v>0</v>
      </c>
      <c r="K176" s="93" t="b">
        <v>0</v>
      </c>
      <c r="L176" s="93" t="b">
        <v>0</v>
      </c>
    </row>
    <row r="177" spans="1:12" ht="15">
      <c r="A177" s="94" t="s">
        <v>898</v>
      </c>
      <c r="B177" s="93" t="s">
        <v>828</v>
      </c>
      <c r="C177" s="93">
        <v>3</v>
      </c>
      <c r="D177" s="109">
        <v>0.0007473860596007662</v>
      </c>
      <c r="E177" s="109">
        <v>2.85316566176229</v>
      </c>
      <c r="F177" s="93" t="s">
        <v>1237</v>
      </c>
      <c r="G177" s="93" t="b">
        <v>0</v>
      </c>
      <c r="H177" s="93" t="b">
        <v>0</v>
      </c>
      <c r="I177" s="93" t="b">
        <v>0</v>
      </c>
      <c r="J177" s="93" t="b">
        <v>0</v>
      </c>
      <c r="K177" s="93" t="b">
        <v>0</v>
      </c>
      <c r="L177" s="93" t="b">
        <v>0</v>
      </c>
    </row>
    <row r="178" spans="1:12" ht="15">
      <c r="A178" s="94" t="s">
        <v>791</v>
      </c>
      <c r="B178" s="93" t="s">
        <v>769</v>
      </c>
      <c r="C178" s="93">
        <v>3</v>
      </c>
      <c r="D178" s="109">
        <v>0.0007473860596007662</v>
      </c>
      <c r="E178" s="109">
        <v>2.1651910417277342</v>
      </c>
      <c r="F178" s="93" t="s">
        <v>1237</v>
      </c>
      <c r="G178" s="93" t="b">
        <v>0</v>
      </c>
      <c r="H178" s="93" t="b">
        <v>0</v>
      </c>
      <c r="I178" s="93" t="b">
        <v>0</v>
      </c>
      <c r="J178" s="93" t="b">
        <v>0</v>
      </c>
      <c r="K178" s="93" t="b">
        <v>0</v>
      </c>
      <c r="L178" s="93" t="b">
        <v>0</v>
      </c>
    </row>
    <row r="179" spans="1:12" ht="15">
      <c r="A179" s="94" t="s">
        <v>793</v>
      </c>
      <c r="B179" s="93" t="s">
        <v>779</v>
      </c>
      <c r="C179" s="93">
        <v>3</v>
      </c>
      <c r="D179" s="109">
        <v>0.0007473860596007662</v>
      </c>
      <c r="E179" s="109">
        <v>2.237741708876346</v>
      </c>
      <c r="F179" s="93" t="s">
        <v>1237</v>
      </c>
      <c r="G179" s="93" t="b">
        <v>0</v>
      </c>
      <c r="H179" s="93" t="b">
        <v>0</v>
      </c>
      <c r="I179" s="93" t="b">
        <v>0</v>
      </c>
      <c r="J179" s="93" t="b">
        <v>0</v>
      </c>
      <c r="K179" s="93" t="b">
        <v>0</v>
      </c>
      <c r="L179" s="93" t="b">
        <v>0</v>
      </c>
    </row>
    <row r="180" spans="1:12" ht="15">
      <c r="A180" s="94" t="s">
        <v>720</v>
      </c>
      <c r="B180" s="93" t="s">
        <v>713</v>
      </c>
      <c r="C180" s="93">
        <v>3</v>
      </c>
      <c r="D180" s="109">
        <v>0.0007473860596007662</v>
      </c>
      <c r="E180" s="109">
        <v>-0.29543699304380355</v>
      </c>
      <c r="F180" s="93" t="s">
        <v>1237</v>
      </c>
      <c r="G180" s="93" t="b">
        <v>0</v>
      </c>
      <c r="H180" s="93" t="b">
        <v>0</v>
      </c>
      <c r="I180" s="93" t="b">
        <v>0</v>
      </c>
      <c r="J180" s="93" t="b">
        <v>1</v>
      </c>
      <c r="K180" s="93" t="b">
        <v>0</v>
      </c>
      <c r="L180" s="93" t="b">
        <v>0</v>
      </c>
    </row>
    <row r="181" spans="1:12" ht="15">
      <c r="A181" s="94" t="s">
        <v>975</v>
      </c>
      <c r="B181" s="93" t="s">
        <v>761</v>
      </c>
      <c r="C181" s="93">
        <v>3</v>
      </c>
      <c r="D181" s="109">
        <v>0.0007473860596007662</v>
      </c>
      <c r="E181" s="109">
        <v>2.5521356660983088</v>
      </c>
      <c r="F181" s="93" t="s">
        <v>1237</v>
      </c>
      <c r="G181" s="93" t="b">
        <v>0</v>
      </c>
      <c r="H181" s="93" t="b">
        <v>0</v>
      </c>
      <c r="I181" s="93" t="b">
        <v>0</v>
      </c>
      <c r="J181" s="93" t="b">
        <v>0</v>
      </c>
      <c r="K181" s="93" t="b">
        <v>0</v>
      </c>
      <c r="L181" s="93" t="b">
        <v>0</v>
      </c>
    </row>
    <row r="182" spans="1:12" ht="15">
      <c r="A182" s="94" t="s">
        <v>761</v>
      </c>
      <c r="B182" s="93" t="s">
        <v>976</v>
      </c>
      <c r="C182" s="93">
        <v>3</v>
      </c>
      <c r="D182" s="109">
        <v>0.0007473860596007662</v>
      </c>
      <c r="E182" s="109">
        <v>2.5521356660983088</v>
      </c>
      <c r="F182" s="93" t="s">
        <v>1237</v>
      </c>
      <c r="G182" s="93" t="b">
        <v>0</v>
      </c>
      <c r="H182" s="93" t="b">
        <v>0</v>
      </c>
      <c r="I182" s="93" t="b">
        <v>0</v>
      </c>
      <c r="J182" s="93" t="b">
        <v>0</v>
      </c>
      <c r="K182" s="93" t="b">
        <v>0</v>
      </c>
      <c r="L182" s="93" t="b">
        <v>0</v>
      </c>
    </row>
    <row r="183" spans="1:12" ht="15">
      <c r="A183" s="94" t="s">
        <v>789</v>
      </c>
      <c r="B183" s="93" t="s">
        <v>778</v>
      </c>
      <c r="C183" s="93">
        <v>3</v>
      </c>
      <c r="D183" s="109">
        <v>0.0007473860596007662</v>
      </c>
      <c r="E183" s="109">
        <v>2.237741708876346</v>
      </c>
      <c r="F183" s="93" t="s">
        <v>1237</v>
      </c>
      <c r="G183" s="93" t="b">
        <v>0</v>
      </c>
      <c r="H183" s="93" t="b">
        <v>0</v>
      </c>
      <c r="I183" s="93" t="b">
        <v>0</v>
      </c>
      <c r="J183" s="93" t="b">
        <v>0</v>
      </c>
      <c r="K183" s="93" t="b">
        <v>0</v>
      </c>
      <c r="L183" s="93" t="b">
        <v>0</v>
      </c>
    </row>
    <row r="184" spans="1:12" ht="15">
      <c r="A184" s="94" t="s">
        <v>713</v>
      </c>
      <c r="B184" s="93" t="s">
        <v>775</v>
      </c>
      <c r="C184" s="93">
        <v>3</v>
      </c>
      <c r="D184" s="109">
        <v>0.0007473860596007662</v>
      </c>
      <c r="E184" s="109">
        <v>0.48271425733984</v>
      </c>
      <c r="F184" s="93" t="s">
        <v>1237</v>
      </c>
      <c r="G184" s="93" t="b">
        <v>1</v>
      </c>
      <c r="H184" s="93" t="b">
        <v>0</v>
      </c>
      <c r="I184" s="93" t="b">
        <v>0</v>
      </c>
      <c r="J184" s="93" t="b">
        <v>0</v>
      </c>
      <c r="K184" s="93" t="b">
        <v>0</v>
      </c>
      <c r="L184" s="93" t="b">
        <v>0</v>
      </c>
    </row>
    <row r="185" spans="1:12" ht="15">
      <c r="A185" s="94" t="s">
        <v>775</v>
      </c>
      <c r="B185" s="93" t="s">
        <v>830</v>
      </c>
      <c r="C185" s="93">
        <v>3</v>
      </c>
      <c r="D185" s="109">
        <v>0.0007473860596007662</v>
      </c>
      <c r="E185" s="109">
        <v>2.413832967932027</v>
      </c>
      <c r="F185" s="93" t="s">
        <v>1237</v>
      </c>
      <c r="G185" s="93" t="b">
        <v>0</v>
      </c>
      <c r="H185" s="93" t="b">
        <v>0</v>
      </c>
      <c r="I185" s="93" t="b">
        <v>0</v>
      </c>
      <c r="J185" s="93" t="b">
        <v>0</v>
      </c>
      <c r="K185" s="93" t="b">
        <v>0</v>
      </c>
      <c r="L185" s="93" t="b">
        <v>0</v>
      </c>
    </row>
    <row r="186" spans="1:12" ht="15">
      <c r="A186" s="94" t="s">
        <v>997</v>
      </c>
      <c r="B186" s="93" t="s">
        <v>998</v>
      </c>
      <c r="C186" s="93">
        <v>3</v>
      </c>
      <c r="D186" s="109">
        <v>0.0007473860596007662</v>
      </c>
      <c r="E186" s="109">
        <v>3.279134394034571</v>
      </c>
      <c r="F186" s="93" t="s">
        <v>1237</v>
      </c>
      <c r="G186" s="93" t="b">
        <v>0</v>
      </c>
      <c r="H186" s="93" t="b">
        <v>0</v>
      </c>
      <c r="I186" s="93" t="b">
        <v>0</v>
      </c>
      <c r="J186" s="93" t="b">
        <v>0</v>
      </c>
      <c r="K186" s="93" t="b">
        <v>0</v>
      </c>
      <c r="L186" s="93" t="b">
        <v>0</v>
      </c>
    </row>
    <row r="187" spans="1:12" ht="15">
      <c r="A187" s="94" t="s">
        <v>754</v>
      </c>
      <c r="B187" s="93" t="s">
        <v>713</v>
      </c>
      <c r="C187" s="93">
        <v>3</v>
      </c>
      <c r="D187" s="109">
        <v>0.0007473860596007662</v>
      </c>
      <c r="E187" s="109">
        <v>0.12616693382602745</v>
      </c>
      <c r="F187" s="93" t="s">
        <v>1237</v>
      </c>
      <c r="G187" s="93" t="b">
        <v>0</v>
      </c>
      <c r="H187" s="93" t="b">
        <v>0</v>
      </c>
      <c r="I187" s="93" t="b">
        <v>0</v>
      </c>
      <c r="J187" s="93" t="b">
        <v>1</v>
      </c>
      <c r="K187" s="93" t="b">
        <v>0</v>
      </c>
      <c r="L187" s="93" t="b">
        <v>0</v>
      </c>
    </row>
    <row r="188" spans="1:12" ht="15">
      <c r="A188" s="94" t="s">
        <v>787</v>
      </c>
      <c r="B188" s="93" t="s">
        <v>1002</v>
      </c>
      <c r="C188" s="93">
        <v>3</v>
      </c>
      <c r="D188" s="109">
        <v>0.0008386565808804903</v>
      </c>
      <c r="E188" s="109">
        <v>2.7562556487542333</v>
      </c>
      <c r="F188" s="93" t="s">
        <v>1237</v>
      </c>
      <c r="G188" s="93" t="b">
        <v>0</v>
      </c>
      <c r="H188" s="93" t="b">
        <v>0</v>
      </c>
      <c r="I188" s="93" t="b">
        <v>0</v>
      </c>
      <c r="J188" s="93" t="b">
        <v>0</v>
      </c>
      <c r="K188" s="93" t="b">
        <v>0</v>
      </c>
      <c r="L188" s="93" t="b">
        <v>0</v>
      </c>
    </row>
    <row r="189" spans="1:12" ht="15">
      <c r="A189" s="94" t="s">
        <v>804</v>
      </c>
      <c r="B189" s="93" t="s">
        <v>787</v>
      </c>
      <c r="C189" s="93">
        <v>3</v>
      </c>
      <c r="D189" s="109">
        <v>0.0008386565808804903</v>
      </c>
      <c r="E189" s="109">
        <v>2.330286916481952</v>
      </c>
      <c r="F189" s="93" t="s">
        <v>1237</v>
      </c>
      <c r="G189" s="93" t="b">
        <v>1</v>
      </c>
      <c r="H189" s="93" t="b">
        <v>0</v>
      </c>
      <c r="I189" s="93" t="b">
        <v>0</v>
      </c>
      <c r="J189" s="93" t="b">
        <v>0</v>
      </c>
      <c r="K189" s="93" t="b">
        <v>0</v>
      </c>
      <c r="L189" s="93" t="b">
        <v>0</v>
      </c>
    </row>
    <row r="190" spans="1:12" ht="15">
      <c r="A190" s="94" t="s">
        <v>1005</v>
      </c>
      <c r="B190" s="93" t="s">
        <v>713</v>
      </c>
      <c r="C190" s="93">
        <v>3</v>
      </c>
      <c r="D190" s="109">
        <v>0.0007473860596007662</v>
      </c>
      <c r="E190" s="109">
        <v>1.0469856877784027</v>
      </c>
      <c r="F190" s="93" t="s">
        <v>1237</v>
      </c>
      <c r="G190" s="93" t="b">
        <v>0</v>
      </c>
      <c r="H190" s="93" t="b">
        <v>0</v>
      </c>
      <c r="I190" s="93" t="b">
        <v>0</v>
      </c>
      <c r="J190" s="93" t="b">
        <v>1</v>
      </c>
      <c r="K190" s="93" t="b">
        <v>0</v>
      </c>
      <c r="L190" s="93" t="b">
        <v>0</v>
      </c>
    </row>
    <row r="191" spans="1:12" ht="15">
      <c r="A191" s="94" t="s">
        <v>713</v>
      </c>
      <c r="B191" s="93" t="s">
        <v>731</v>
      </c>
      <c r="C191" s="93">
        <v>3</v>
      </c>
      <c r="D191" s="109">
        <v>0.0007473860596007662</v>
      </c>
      <c r="E191" s="109">
        <v>-0.1834632335998712</v>
      </c>
      <c r="F191" s="93" t="s">
        <v>1237</v>
      </c>
      <c r="G191" s="93" t="b">
        <v>1</v>
      </c>
      <c r="H191" s="93" t="b">
        <v>0</v>
      </c>
      <c r="I191" s="93" t="b">
        <v>0</v>
      </c>
      <c r="J191" s="93" t="b">
        <v>0</v>
      </c>
      <c r="K191" s="93" t="b">
        <v>0</v>
      </c>
      <c r="L191" s="93" t="b">
        <v>0</v>
      </c>
    </row>
    <row r="192" spans="1:12" ht="15">
      <c r="A192" s="94" t="s">
        <v>751</v>
      </c>
      <c r="B192" s="93" t="s">
        <v>1006</v>
      </c>
      <c r="C192" s="93">
        <v>3</v>
      </c>
      <c r="D192" s="109">
        <v>0.0008386565808804903</v>
      </c>
      <c r="E192" s="109">
        <v>2.075014411378646</v>
      </c>
      <c r="F192" s="93" t="s">
        <v>1237</v>
      </c>
      <c r="G192" s="93" t="b">
        <v>0</v>
      </c>
      <c r="H192" s="93" t="b">
        <v>0</v>
      </c>
      <c r="I192" s="93" t="b">
        <v>0</v>
      </c>
      <c r="J192" s="93" t="b">
        <v>1</v>
      </c>
      <c r="K192" s="93" t="b">
        <v>0</v>
      </c>
      <c r="L192" s="93" t="b">
        <v>0</v>
      </c>
    </row>
    <row r="193" spans="1:12" ht="15">
      <c r="A193" s="94" t="s">
        <v>717</v>
      </c>
      <c r="B193" s="93" t="s">
        <v>726</v>
      </c>
      <c r="C193" s="93">
        <v>3</v>
      </c>
      <c r="D193" s="109">
        <v>0.0007473860596007662</v>
      </c>
      <c r="E193" s="109">
        <v>0.4563127487314663</v>
      </c>
      <c r="F193" s="93" t="s">
        <v>1237</v>
      </c>
      <c r="G193" s="93" t="b">
        <v>0</v>
      </c>
      <c r="H193" s="93" t="b">
        <v>0</v>
      </c>
      <c r="I193" s="93" t="b">
        <v>0</v>
      </c>
      <c r="J193" s="93" t="b">
        <v>0</v>
      </c>
      <c r="K193" s="93" t="b">
        <v>0</v>
      </c>
      <c r="L193" s="93" t="b">
        <v>0</v>
      </c>
    </row>
    <row r="194" spans="1:12" ht="15">
      <c r="A194" s="94" t="s">
        <v>726</v>
      </c>
      <c r="B194" s="93" t="s">
        <v>727</v>
      </c>
      <c r="C194" s="93">
        <v>3</v>
      </c>
      <c r="D194" s="109">
        <v>0.0007473860596007662</v>
      </c>
      <c r="E194" s="109">
        <v>0.7140740542384673</v>
      </c>
      <c r="F194" s="93" t="s">
        <v>1237</v>
      </c>
      <c r="G194" s="93" t="b">
        <v>0</v>
      </c>
      <c r="H194" s="93" t="b">
        <v>0</v>
      </c>
      <c r="I194" s="93" t="b">
        <v>0</v>
      </c>
      <c r="J194" s="93" t="b">
        <v>0</v>
      </c>
      <c r="K194" s="93" t="b">
        <v>0</v>
      </c>
      <c r="L194" s="93" t="b">
        <v>0</v>
      </c>
    </row>
    <row r="195" spans="1:12" ht="15">
      <c r="A195" s="94" t="s">
        <v>804</v>
      </c>
      <c r="B195" s="93" t="s">
        <v>800</v>
      </c>
      <c r="C195" s="93">
        <v>3</v>
      </c>
      <c r="D195" s="109">
        <v>0.0007473860596007662</v>
      </c>
      <c r="E195" s="109">
        <v>2.427196929490009</v>
      </c>
      <c r="F195" s="93" t="s">
        <v>1237</v>
      </c>
      <c r="G195" s="93" t="b">
        <v>1</v>
      </c>
      <c r="H195" s="93" t="b">
        <v>0</v>
      </c>
      <c r="I195" s="93" t="b">
        <v>0</v>
      </c>
      <c r="J195" s="93" t="b">
        <v>0</v>
      </c>
      <c r="K195" s="93" t="b">
        <v>0</v>
      </c>
      <c r="L195" s="93" t="b">
        <v>0</v>
      </c>
    </row>
    <row r="196" spans="1:12" ht="15">
      <c r="A196" s="94" t="s">
        <v>774</v>
      </c>
      <c r="B196" s="93" t="s">
        <v>757</v>
      </c>
      <c r="C196" s="93">
        <v>3</v>
      </c>
      <c r="D196" s="109">
        <v>0.0007473860596007662</v>
      </c>
      <c r="E196" s="109">
        <v>1.7924678214086782</v>
      </c>
      <c r="F196" s="93" t="s">
        <v>1237</v>
      </c>
      <c r="G196" s="93" t="b">
        <v>0</v>
      </c>
      <c r="H196" s="93" t="b">
        <v>0</v>
      </c>
      <c r="I196" s="93" t="b">
        <v>0</v>
      </c>
      <c r="J196" s="93" t="b">
        <v>0</v>
      </c>
      <c r="K196" s="93" t="b">
        <v>0</v>
      </c>
      <c r="L196" s="93" t="b">
        <v>0</v>
      </c>
    </row>
    <row r="197" spans="1:12" ht="15">
      <c r="A197" s="94" t="s">
        <v>851</v>
      </c>
      <c r="B197" s="93" t="s">
        <v>774</v>
      </c>
      <c r="C197" s="93">
        <v>3</v>
      </c>
      <c r="D197" s="109">
        <v>0.0007473860596007662</v>
      </c>
      <c r="E197" s="109">
        <v>2.455225653090252</v>
      </c>
      <c r="F197" s="93" t="s">
        <v>1237</v>
      </c>
      <c r="G197" s="93" t="b">
        <v>0</v>
      </c>
      <c r="H197" s="93" t="b">
        <v>0</v>
      </c>
      <c r="I197" s="93" t="b">
        <v>0</v>
      </c>
      <c r="J197" s="93" t="b">
        <v>0</v>
      </c>
      <c r="K197" s="93" t="b">
        <v>0</v>
      </c>
      <c r="L197" s="93" t="b">
        <v>0</v>
      </c>
    </row>
    <row r="198" spans="1:12" ht="15">
      <c r="A198" s="94" t="s">
        <v>923</v>
      </c>
      <c r="B198" s="93" t="s">
        <v>756</v>
      </c>
      <c r="C198" s="93">
        <v>3</v>
      </c>
      <c r="D198" s="109">
        <v>0.0007473860596007662</v>
      </c>
      <c r="E198" s="109">
        <v>2.2695890761283404</v>
      </c>
      <c r="F198" s="93" t="s">
        <v>1237</v>
      </c>
      <c r="G198" s="93" t="b">
        <v>0</v>
      </c>
      <c r="H198" s="93" t="b">
        <v>0</v>
      </c>
      <c r="I198" s="93" t="b">
        <v>0</v>
      </c>
      <c r="J198" s="93" t="b">
        <v>0</v>
      </c>
      <c r="K198" s="93" t="b">
        <v>0</v>
      </c>
      <c r="L198" s="93" t="b">
        <v>0</v>
      </c>
    </row>
    <row r="199" spans="1:12" ht="15">
      <c r="A199" s="94" t="s">
        <v>756</v>
      </c>
      <c r="B199" s="93" t="s">
        <v>808</v>
      </c>
      <c r="C199" s="93">
        <v>3</v>
      </c>
      <c r="D199" s="109">
        <v>0.0007473860596007662</v>
      </c>
      <c r="E199" s="109">
        <v>2.026551027442046</v>
      </c>
      <c r="F199" s="93" t="s">
        <v>1237</v>
      </c>
      <c r="G199" s="93" t="b">
        <v>0</v>
      </c>
      <c r="H199" s="93" t="b">
        <v>0</v>
      </c>
      <c r="I199" s="93" t="b">
        <v>0</v>
      </c>
      <c r="J199" s="93" t="b">
        <v>0</v>
      </c>
      <c r="K199" s="93" t="b">
        <v>0</v>
      </c>
      <c r="L199" s="93" t="b">
        <v>0</v>
      </c>
    </row>
    <row r="200" spans="1:12" ht="15">
      <c r="A200" s="94" t="s">
        <v>1019</v>
      </c>
      <c r="B200" s="93" t="s">
        <v>854</v>
      </c>
      <c r="C200" s="93">
        <v>3</v>
      </c>
      <c r="D200" s="109">
        <v>0.0007473860596007662</v>
      </c>
      <c r="E200" s="109">
        <v>3.0572856444182146</v>
      </c>
      <c r="F200" s="93" t="s">
        <v>1237</v>
      </c>
      <c r="G200" s="93" t="b">
        <v>0</v>
      </c>
      <c r="H200" s="93" t="b">
        <v>0</v>
      </c>
      <c r="I200" s="93" t="b">
        <v>0</v>
      </c>
      <c r="J200" s="93" t="b">
        <v>0</v>
      </c>
      <c r="K200" s="93" t="b">
        <v>0</v>
      </c>
      <c r="L200" s="93" t="b">
        <v>0</v>
      </c>
    </row>
    <row r="201" spans="1:12" ht="15">
      <c r="A201" s="94" t="s">
        <v>854</v>
      </c>
      <c r="B201" s="93" t="s">
        <v>765</v>
      </c>
      <c r="C201" s="93">
        <v>3</v>
      </c>
      <c r="D201" s="109">
        <v>0.0007473860596007662</v>
      </c>
      <c r="E201" s="109">
        <v>2.493014213979652</v>
      </c>
      <c r="F201" s="93" t="s">
        <v>1237</v>
      </c>
      <c r="G201" s="93" t="b">
        <v>0</v>
      </c>
      <c r="H201" s="93" t="b">
        <v>0</v>
      </c>
      <c r="I201" s="93" t="b">
        <v>0</v>
      </c>
      <c r="J201" s="93" t="b">
        <v>0</v>
      </c>
      <c r="K201" s="93" t="b">
        <v>0</v>
      </c>
      <c r="L201" s="93" t="b">
        <v>0</v>
      </c>
    </row>
    <row r="202" spans="1:12" ht="15">
      <c r="A202" s="94" t="s">
        <v>751</v>
      </c>
      <c r="B202" s="93" t="s">
        <v>713</v>
      </c>
      <c r="C202" s="93">
        <v>3</v>
      </c>
      <c r="D202" s="109">
        <v>0.0008386565808804903</v>
      </c>
      <c r="E202" s="109">
        <v>-0.1571342948775221</v>
      </c>
      <c r="F202" s="93" t="s">
        <v>1237</v>
      </c>
      <c r="G202" s="93" t="b">
        <v>0</v>
      </c>
      <c r="H202" s="93" t="b">
        <v>0</v>
      </c>
      <c r="I202" s="93" t="b">
        <v>0</v>
      </c>
      <c r="J202" s="93" t="b">
        <v>1</v>
      </c>
      <c r="K202" s="93" t="b">
        <v>0</v>
      </c>
      <c r="L202" s="93" t="b">
        <v>0</v>
      </c>
    </row>
    <row r="203" spans="1:12" ht="15">
      <c r="A203" s="94" t="s">
        <v>1025</v>
      </c>
      <c r="B203" s="93" t="s">
        <v>714</v>
      </c>
      <c r="C203" s="93">
        <v>2</v>
      </c>
      <c r="D203" s="109">
        <v>0.0005591043872536602</v>
      </c>
      <c r="E203" s="109">
        <v>1.1663060474285256</v>
      </c>
      <c r="F203" s="93" t="s">
        <v>1237</v>
      </c>
      <c r="G203" s="93" t="b">
        <v>1</v>
      </c>
      <c r="H203" s="93" t="b">
        <v>0</v>
      </c>
      <c r="I203" s="93" t="b">
        <v>0</v>
      </c>
      <c r="J203" s="93" t="b">
        <v>0</v>
      </c>
      <c r="K203" s="93" t="b">
        <v>0</v>
      </c>
      <c r="L203" s="93" t="b">
        <v>0</v>
      </c>
    </row>
    <row r="204" spans="1:12" ht="15">
      <c r="A204" s="94" t="s">
        <v>781</v>
      </c>
      <c r="B204" s="93" t="s">
        <v>755</v>
      </c>
      <c r="C204" s="93">
        <v>2</v>
      </c>
      <c r="D204" s="109">
        <v>0.0005591043872536602</v>
      </c>
      <c r="E204" s="109">
        <v>1.6955578084006218</v>
      </c>
      <c r="F204" s="93" t="s">
        <v>1237</v>
      </c>
      <c r="G204" s="93" t="b">
        <v>0</v>
      </c>
      <c r="H204" s="93" t="b">
        <v>0</v>
      </c>
      <c r="I204" s="93" t="b">
        <v>0</v>
      </c>
      <c r="J204" s="93" t="b">
        <v>0</v>
      </c>
      <c r="K204" s="93" t="b">
        <v>0</v>
      </c>
      <c r="L204" s="93" t="b">
        <v>0</v>
      </c>
    </row>
    <row r="205" spans="1:12" ht="15">
      <c r="A205" s="94" t="s">
        <v>755</v>
      </c>
      <c r="B205" s="93" t="s">
        <v>930</v>
      </c>
      <c r="C205" s="93">
        <v>2</v>
      </c>
      <c r="D205" s="109">
        <v>0.0005591043872536602</v>
      </c>
      <c r="E205" s="109">
        <v>2.2184365536809594</v>
      </c>
      <c r="F205" s="93" t="s">
        <v>1237</v>
      </c>
      <c r="G205" s="93" t="b">
        <v>0</v>
      </c>
      <c r="H205" s="93" t="b">
        <v>0</v>
      </c>
      <c r="I205" s="93" t="b">
        <v>0</v>
      </c>
      <c r="J205" s="93" t="b">
        <v>0</v>
      </c>
      <c r="K205" s="93" t="b">
        <v>0</v>
      </c>
      <c r="L205" s="93" t="b">
        <v>0</v>
      </c>
    </row>
    <row r="206" spans="1:12" ht="15">
      <c r="A206" s="94" t="s">
        <v>930</v>
      </c>
      <c r="B206" s="93" t="s">
        <v>865</v>
      </c>
      <c r="C206" s="93">
        <v>2</v>
      </c>
      <c r="D206" s="109">
        <v>0.0005591043872536602</v>
      </c>
      <c r="E206" s="109">
        <v>3.154195657426271</v>
      </c>
      <c r="F206" s="93" t="s">
        <v>1237</v>
      </c>
      <c r="G206" s="93" t="b">
        <v>0</v>
      </c>
      <c r="H206" s="93" t="b">
        <v>0</v>
      </c>
      <c r="I206" s="93" t="b">
        <v>0</v>
      </c>
      <c r="J206" s="93" t="b">
        <v>0</v>
      </c>
      <c r="K206" s="93" t="b">
        <v>0</v>
      </c>
      <c r="L206" s="93" t="b">
        <v>0</v>
      </c>
    </row>
    <row r="207" spans="1:12" ht="15">
      <c r="A207" s="94" t="s">
        <v>865</v>
      </c>
      <c r="B207" s="93" t="s">
        <v>765</v>
      </c>
      <c r="C207" s="93">
        <v>2</v>
      </c>
      <c r="D207" s="109">
        <v>0.0005591043872536602</v>
      </c>
      <c r="E207" s="109">
        <v>2.413832967932027</v>
      </c>
      <c r="F207" s="93" t="s">
        <v>1237</v>
      </c>
      <c r="G207" s="93" t="b">
        <v>0</v>
      </c>
      <c r="H207" s="93" t="b">
        <v>0</v>
      </c>
      <c r="I207" s="93" t="b">
        <v>0</v>
      </c>
      <c r="J207" s="93" t="b">
        <v>0</v>
      </c>
      <c r="K207" s="93" t="b">
        <v>0</v>
      </c>
      <c r="L207" s="93" t="b">
        <v>0</v>
      </c>
    </row>
    <row r="208" spans="1:12" ht="15">
      <c r="A208" s="94" t="s">
        <v>765</v>
      </c>
      <c r="B208" s="93" t="s">
        <v>1026</v>
      </c>
      <c r="C208" s="93">
        <v>2</v>
      </c>
      <c r="D208" s="109">
        <v>0.0005591043872536602</v>
      </c>
      <c r="E208" s="109">
        <v>2.642312296447397</v>
      </c>
      <c r="F208" s="93" t="s">
        <v>1237</v>
      </c>
      <c r="G208" s="93" t="b">
        <v>0</v>
      </c>
      <c r="H208" s="93" t="b">
        <v>0</v>
      </c>
      <c r="I208" s="93" t="b">
        <v>0</v>
      </c>
      <c r="J208" s="93" t="b">
        <v>0</v>
      </c>
      <c r="K208" s="93" t="b">
        <v>0</v>
      </c>
      <c r="L208" s="93" t="b">
        <v>0</v>
      </c>
    </row>
    <row r="209" spans="1:12" ht="15">
      <c r="A209" s="94" t="s">
        <v>1026</v>
      </c>
      <c r="B209" s="93" t="s">
        <v>1027</v>
      </c>
      <c r="C209" s="93">
        <v>2</v>
      </c>
      <c r="D209" s="109">
        <v>0.0005591043872536602</v>
      </c>
      <c r="E209" s="109">
        <v>3.455225653090252</v>
      </c>
      <c r="F209" s="93" t="s">
        <v>1237</v>
      </c>
      <c r="G209" s="93" t="b">
        <v>0</v>
      </c>
      <c r="H209" s="93" t="b">
        <v>0</v>
      </c>
      <c r="I209" s="93" t="b">
        <v>0</v>
      </c>
      <c r="J209" s="93" t="b">
        <v>0</v>
      </c>
      <c r="K209" s="93" t="b">
        <v>0</v>
      </c>
      <c r="L209" s="93" t="b">
        <v>0</v>
      </c>
    </row>
    <row r="210" spans="1:12" ht="15">
      <c r="A210" s="94" t="s">
        <v>1027</v>
      </c>
      <c r="B210" s="93" t="s">
        <v>713</v>
      </c>
      <c r="C210" s="93">
        <v>2</v>
      </c>
      <c r="D210" s="109">
        <v>0.0005591043872536602</v>
      </c>
      <c r="E210" s="109">
        <v>1.0469856877784027</v>
      </c>
      <c r="F210" s="93" t="s">
        <v>1237</v>
      </c>
      <c r="G210" s="93" t="b">
        <v>0</v>
      </c>
      <c r="H210" s="93" t="b">
        <v>0</v>
      </c>
      <c r="I210" s="93" t="b">
        <v>0</v>
      </c>
      <c r="J210" s="93" t="b">
        <v>1</v>
      </c>
      <c r="K210" s="93" t="b">
        <v>0</v>
      </c>
      <c r="L210" s="93" t="b">
        <v>0</v>
      </c>
    </row>
    <row r="211" spans="1:12" ht="15">
      <c r="A211" s="94" t="s">
        <v>720</v>
      </c>
      <c r="B211" s="93" t="s">
        <v>866</v>
      </c>
      <c r="C211" s="93">
        <v>2</v>
      </c>
      <c r="D211" s="109">
        <v>0.0005591043872536602</v>
      </c>
      <c r="E211" s="109">
        <v>1.6356817175483835</v>
      </c>
      <c r="F211" s="93" t="s">
        <v>1237</v>
      </c>
      <c r="G211" s="93" t="b">
        <v>0</v>
      </c>
      <c r="H211" s="93" t="b">
        <v>0</v>
      </c>
      <c r="I211" s="93" t="b">
        <v>0</v>
      </c>
      <c r="J211" s="93" t="b">
        <v>0</v>
      </c>
      <c r="K211" s="93" t="b">
        <v>0</v>
      </c>
      <c r="L211" s="93" t="b">
        <v>0</v>
      </c>
    </row>
    <row r="212" spans="1:12" ht="15">
      <c r="A212" s="94" t="s">
        <v>866</v>
      </c>
      <c r="B212" s="93" t="s">
        <v>833</v>
      </c>
      <c r="C212" s="93">
        <v>2</v>
      </c>
      <c r="D212" s="109">
        <v>0.0005591043872536602</v>
      </c>
      <c r="E212" s="109">
        <v>2.7562556487542333</v>
      </c>
      <c r="F212" s="93" t="s">
        <v>1237</v>
      </c>
      <c r="G212" s="93" t="b">
        <v>0</v>
      </c>
      <c r="H212" s="93" t="b">
        <v>0</v>
      </c>
      <c r="I212" s="93" t="b">
        <v>0</v>
      </c>
      <c r="J212" s="93" t="b">
        <v>0</v>
      </c>
      <c r="K212" s="93" t="b">
        <v>0</v>
      </c>
      <c r="L212" s="93" t="b">
        <v>0</v>
      </c>
    </row>
    <row r="213" spans="1:12" ht="15">
      <c r="A213" s="94" t="s">
        <v>867</v>
      </c>
      <c r="B213" s="93" t="s">
        <v>794</v>
      </c>
      <c r="C213" s="93">
        <v>2</v>
      </c>
      <c r="D213" s="109">
        <v>0.0005591043872536602</v>
      </c>
      <c r="E213" s="109">
        <v>2.5521356660983088</v>
      </c>
      <c r="F213" s="93" t="s">
        <v>1237</v>
      </c>
      <c r="G213" s="93" t="b">
        <v>0</v>
      </c>
      <c r="H213" s="93" t="b">
        <v>0</v>
      </c>
      <c r="I213" s="93" t="b">
        <v>0</v>
      </c>
      <c r="J213" s="93" t="b">
        <v>0</v>
      </c>
      <c r="K213" s="93" t="b">
        <v>0</v>
      </c>
      <c r="L213" s="93" t="b">
        <v>0</v>
      </c>
    </row>
    <row r="214" spans="1:12" ht="15">
      <c r="A214" s="94" t="s">
        <v>794</v>
      </c>
      <c r="B214" s="93" t="s">
        <v>833</v>
      </c>
      <c r="C214" s="93">
        <v>2</v>
      </c>
      <c r="D214" s="109">
        <v>0.0005591043872536602</v>
      </c>
      <c r="E214" s="109">
        <v>2.455225653090252</v>
      </c>
      <c r="F214" s="93" t="s">
        <v>1237</v>
      </c>
      <c r="G214" s="93" t="b">
        <v>0</v>
      </c>
      <c r="H214" s="93" t="b">
        <v>0</v>
      </c>
      <c r="I214" s="93" t="b">
        <v>0</v>
      </c>
      <c r="J214" s="93" t="b">
        <v>0</v>
      </c>
      <c r="K214" s="93" t="b">
        <v>0</v>
      </c>
      <c r="L214" s="93" t="b">
        <v>0</v>
      </c>
    </row>
    <row r="215" spans="1:12" ht="15">
      <c r="A215" s="94" t="s">
        <v>833</v>
      </c>
      <c r="B215" s="93" t="s">
        <v>1028</v>
      </c>
      <c r="C215" s="93">
        <v>2</v>
      </c>
      <c r="D215" s="109">
        <v>0.0005591043872536602</v>
      </c>
      <c r="E215" s="109">
        <v>3.0572856444182146</v>
      </c>
      <c r="F215" s="93" t="s">
        <v>1237</v>
      </c>
      <c r="G215" s="93" t="b">
        <v>0</v>
      </c>
      <c r="H215" s="93" t="b">
        <v>0</v>
      </c>
      <c r="I215" s="93" t="b">
        <v>0</v>
      </c>
      <c r="J215" s="93" t="b">
        <v>0</v>
      </c>
      <c r="K215" s="93" t="b">
        <v>0</v>
      </c>
      <c r="L215" s="93" t="b">
        <v>0</v>
      </c>
    </row>
    <row r="216" spans="1:12" ht="15">
      <c r="A216" s="94" t="s">
        <v>1028</v>
      </c>
      <c r="B216" s="93" t="s">
        <v>1029</v>
      </c>
      <c r="C216" s="93">
        <v>2</v>
      </c>
      <c r="D216" s="109">
        <v>0.0005591043872536602</v>
      </c>
      <c r="E216" s="109">
        <v>3.455225653090252</v>
      </c>
      <c r="F216" s="93" t="s">
        <v>1237</v>
      </c>
      <c r="G216" s="93" t="b">
        <v>0</v>
      </c>
      <c r="H216" s="93" t="b">
        <v>0</v>
      </c>
      <c r="I216" s="93" t="b">
        <v>0</v>
      </c>
      <c r="J216" s="93" t="b">
        <v>0</v>
      </c>
      <c r="K216" s="93" t="b">
        <v>0</v>
      </c>
      <c r="L216" s="93" t="b">
        <v>0</v>
      </c>
    </row>
    <row r="217" spans="1:12" ht="15">
      <c r="A217" s="94" t="s">
        <v>1029</v>
      </c>
      <c r="B217" s="93" t="s">
        <v>834</v>
      </c>
      <c r="C217" s="93">
        <v>2</v>
      </c>
      <c r="D217" s="109">
        <v>0.0005591043872536602</v>
      </c>
      <c r="E217" s="109">
        <v>3.0572856444182146</v>
      </c>
      <c r="F217" s="93" t="s">
        <v>1237</v>
      </c>
      <c r="G217" s="93" t="b">
        <v>0</v>
      </c>
      <c r="H217" s="93" t="b">
        <v>0</v>
      </c>
      <c r="I217" s="93" t="b">
        <v>0</v>
      </c>
      <c r="J217" s="93" t="b">
        <v>0</v>
      </c>
      <c r="K217" s="93" t="b">
        <v>0</v>
      </c>
      <c r="L217" s="93" t="b">
        <v>0</v>
      </c>
    </row>
    <row r="218" spans="1:12" ht="15">
      <c r="A218" s="94" t="s">
        <v>834</v>
      </c>
      <c r="B218" s="93" t="s">
        <v>1030</v>
      </c>
      <c r="C218" s="93">
        <v>2</v>
      </c>
      <c r="D218" s="109">
        <v>0.0005591043872536602</v>
      </c>
      <c r="E218" s="109">
        <v>3.0572856444182146</v>
      </c>
      <c r="F218" s="93" t="s">
        <v>1237</v>
      </c>
      <c r="G218" s="93" t="b">
        <v>0</v>
      </c>
      <c r="H218" s="93" t="b">
        <v>0</v>
      </c>
      <c r="I218" s="93" t="b">
        <v>0</v>
      </c>
      <c r="J218" s="93" t="b">
        <v>0</v>
      </c>
      <c r="K218" s="93" t="b">
        <v>0</v>
      </c>
      <c r="L218" s="93" t="b">
        <v>0</v>
      </c>
    </row>
    <row r="219" spans="1:12" ht="15">
      <c r="A219" s="94" t="s">
        <v>1030</v>
      </c>
      <c r="B219" s="93" t="s">
        <v>932</v>
      </c>
      <c r="C219" s="93">
        <v>2</v>
      </c>
      <c r="D219" s="109">
        <v>0.0005591043872536602</v>
      </c>
      <c r="E219" s="109">
        <v>3.279134394034571</v>
      </c>
      <c r="F219" s="93" t="s">
        <v>1237</v>
      </c>
      <c r="G219" s="93" t="b">
        <v>0</v>
      </c>
      <c r="H219" s="93" t="b">
        <v>0</v>
      </c>
      <c r="I219" s="93" t="b">
        <v>0</v>
      </c>
      <c r="J219" s="93" t="b">
        <v>0</v>
      </c>
      <c r="K219" s="93" t="b">
        <v>0</v>
      </c>
      <c r="L219" s="93" t="b">
        <v>0</v>
      </c>
    </row>
    <row r="220" spans="1:12" ht="15">
      <c r="A220" s="94" t="s">
        <v>934</v>
      </c>
      <c r="B220" s="93" t="s">
        <v>1031</v>
      </c>
      <c r="C220" s="93">
        <v>2</v>
      </c>
      <c r="D220" s="109">
        <v>0.0005591043872536602</v>
      </c>
      <c r="E220" s="109">
        <v>3.279134394034571</v>
      </c>
      <c r="F220" s="93" t="s">
        <v>1237</v>
      </c>
      <c r="G220" s="93" t="b">
        <v>0</v>
      </c>
      <c r="H220" s="93" t="b">
        <v>0</v>
      </c>
      <c r="I220" s="93" t="b">
        <v>0</v>
      </c>
      <c r="J220" s="93" t="b">
        <v>0</v>
      </c>
      <c r="K220" s="93" t="b">
        <v>0</v>
      </c>
      <c r="L220" s="93" t="b">
        <v>0</v>
      </c>
    </row>
    <row r="221" spans="1:12" ht="15">
      <c r="A221" s="94" t="s">
        <v>1031</v>
      </c>
      <c r="B221" s="93" t="s">
        <v>835</v>
      </c>
      <c r="C221" s="93">
        <v>2</v>
      </c>
      <c r="D221" s="109">
        <v>0.0005591043872536602</v>
      </c>
      <c r="E221" s="109">
        <v>3.0572856444182146</v>
      </c>
      <c r="F221" s="93" t="s">
        <v>1237</v>
      </c>
      <c r="G221" s="93" t="b">
        <v>0</v>
      </c>
      <c r="H221" s="93" t="b">
        <v>0</v>
      </c>
      <c r="I221" s="93" t="b">
        <v>0</v>
      </c>
      <c r="J221" s="93" t="b">
        <v>0</v>
      </c>
      <c r="K221" s="93" t="b">
        <v>0</v>
      </c>
      <c r="L221" s="93" t="b">
        <v>0</v>
      </c>
    </row>
    <row r="222" spans="1:12" ht="15">
      <c r="A222" s="94" t="s">
        <v>835</v>
      </c>
      <c r="B222" s="93" t="s">
        <v>868</v>
      </c>
      <c r="C222" s="93">
        <v>2</v>
      </c>
      <c r="D222" s="109">
        <v>0.0005591043872536602</v>
      </c>
      <c r="E222" s="109">
        <v>2.7562556487542333</v>
      </c>
      <c r="F222" s="93" t="s">
        <v>1237</v>
      </c>
      <c r="G222" s="93" t="b">
        <v>0</v>
      </c>
      <c r="H222" s="93" t="b">
        <v>0</v>
      </c>
      <c r="I222" s="93" t="b">
        <v>0</v>
      </c>
      <c r="J222" s="93" t="b">
        <v>0</v>
      </c>
      <c r="K222" s="93" t="b">
        <v>0</v>
      </c>
      <c r="L222" s="93" t="b">
        <v>0</v>
      </c>
    </row>
    <row r="223" spans="1:12" ht="15">
      <c r="A223" s="94" t="s">
        <v>868</v>
      </c>
      <c r="B223" s="93" t="s">
        <v>1032</v>
      </c>
      <c r="C223" s="93">
        <v>2</v>
      </c>
      <c r="D223" s="109">
        <v>0.0005591043872536602</v>
      </c>
      <c r="E223" s="109">
        <v>3.154195657426271</v>
      </c>
      <c r="F223" s="93" t="s">
        <v>1237</v>
      </c>
      <c r="G223" s="93" t="b">
        <v>0</v>
      </c>
      <c r="H223" s="93" t="b">
        <v>0</v>
      </c>
      <c r="I223" s="93" t="b">
        <v>0</v>
      </c>
      <c r="J223" s="93" t="b">
        <v>0</v>
      </c>
      <c r="K223" s="93" t="b">
        <v>0</v>
      </c>
      <c r="L223" s="93" t="b">
        <v>0</v>
      </c>
    </row>
    <row r="224" spans="1:12" ht="15">
      <c r="A224" s="94" t="s">
        <v>1032</v>
      </c>
      <c r="B224" s="93" t="s">
        <v>1033</v>
      </c>
      <c r="C224" s="93">
        <v>2</v>
      </c>
      <c r="D224" s="109">
        <v>0.0005591043872536602</v>
      </c>
      <c r="E224" s="109">
        <v>3.455225653090252</v>
      </c>
      <c r="F224" s="93" t="s">
        <v>1237</v>
      </c>
      <c r="G224" s="93" t="b">
        <v>0</v>
      </c>
      <c r="H224" s="93" t="b">
        <v>0</v>
      </c>
      <c r="I224" s="93" t="b">
        <v>0</v>
      </c>
      <c r="J224" s="93" t="b">
        <v>0</v>
      </c>
      <c r="K224" s="93" t="b">
        <v>0</v>
      </c>
      <c r="L224" s="93" t="b">
        <v>0</v>
      </c>
    </row>
    <row r="225" spans="1:12" ht="15">
      <c r="A225" s="94" t="s">
        <v>1033</v>
      </c>
      <c r="B225" s="93" t="s">
        <v>781</v>
      </c>
      <c r="C225" s="93">
        <v>2</v>
      </c>
      <c r="D225" s="109">
        <v>0.0005591043872536602</v>
      </c>
      <c r="E225" s="109">
        <v>2.7562556487542333</v>
      </c>
      <c r="F225" s="93" t="s">
        <v>1237</v>
      </c>
      <c r="G225" s="93" t="b">
        <v>0</v>
      </c>
      <c r="H225" s="93" t="b">
        <v>0</v>
      </c>
      <c r="I225" s="93" t="b">
        <v>0</v>
      </c>
      <c r="J225" s="93" t="b">
        <v>0</v>
      </c>
      <c r="K225" s="93" t="b">
        <v>0</v>
      </c>
      <c r="L225" s="93" t="b">
        <v>0</v>
      </c>
    </row>
    <row r="226" spans="1:12" ht="15">
      <c r="A226" s="94" t="s">
        <v>781</v>
      </c>
      <c r="B226" s="93" t="s">
        <v>1034</v>
      </c>
      <c r="C226" s="93">
        <v>2</v>
      </c>
      <c r="D226" s="109">
        <v>0.0005591043872536602</v>
      </c>
      <c r="E226" s="109">
        <v>2.7562556487542333</v>
      </c>
      <c r="F226" s="93" t="s">
        <v>1237</v>
      </c>
      <c r="G226" s="93" t="b">
        <v>0</v>
      </c>
      <c r="H226" s="93" t="b">
        <v>0</v>
      </c>
      <c r="I226" s="93" t="b">
        <v>0</v>
      </c>
      <c r="J226" s="93" t="b">
        <v>0</v>
      </c>
      <c r="K226" s="93" t="b">
        <v>0</v>
      </c>
      <c r="L226" s="93" t="b">
        <v>0</v>
      </c>
    </row>
    <row r="227" spans="1:12" ht="15">
      <c r="A227" s="94" t="s">
        <v>1034</v>
      </c>
      <c r="B227" s="93" t="s">
        <v>1035</v>
      </c>
      <c r="C227" s="93">
        <v>2</v>
      </c>
      <c r="D227" s="109">
        <v>0.0005591043872536602</v>
      </c>
      <c r="E227" s="109">
        <v>3.455225653090252</v>
      </c>
      <c r="F227" s="93" t="s">
        <v>1237</v>
      </c>
      <c r="G227" s="93" t="b">
        <v>0</v>
      </c>
      <c r="H227" s="93" t="b">
        <v>0</v>
      </c>
      <c r="I227" s="93" t="b">
        <v>0</v>
      </c>
      <c r="J227" s="93" t="b">
        <v>0</v>
      </c>
      <c r="K227" s="93" t="b">
        <v>0</v>
      </c>
      <c r="L227" s="93" t="b">
        <v>0</v>
      </c>
    </row>
    <row r="228" spans="1:12" ht="15">
      <c r="A228" s="94" t="s">
        <v>1035</v>
      </c>
      <c r="B228" s="93" t="s">
        <v>869</v>
      </c>
      <c r="C228" s="93">
        <v>2</v>
      </c>
      <c r="D228" s="109">
        <v>0.0005591043872536602</v>
      </c>
      <c r="E228" s="109">
        <v>3.154195657426271</v>
      </c>
      <c r="F228" s="93" t="s">
        <v>1237</v>
      </c>
      <c r="G228" s="93" t="b">
        <v>0</v>
      </c>
      <c r="H228" s="93" t="b">
        <v>0</v>
      </c>
      <c r="I228" s="93" t="b">
        <v>0</v>
      </c>
      <c r="J228" s="93" t="b">
        <v>0</v>
      </c>
      <c r="K228" s="93" t="b">
        <v>0</v>
      </c>
      <c r="L228" s="93" t="b">
        <v>0</v>
      </c>
    </row>
    <row r="229" spans="1:12" ht="15">
      <c r="A229" s="94" t="s">
        <v>869</v>
      </c>
      <c r="B229" s="93" t="s">
        <v>794</v>
      </c>
      <c r="C229" s="93">
        <v>2</v>
      </c>
      <c r="D229" s="109">
        <v>0.0005591043872536602</v>
      </c>
      <c r="E229" s="109">
        <v>2.5521356660983088</v>
      </c>
      <c r="F229" s="93" t="s">
        <v>1237</v>
      </c>
      <c r="G229" s="93" t="b">
        <v>0</v>
      </c>
      <c r="H229" s="93" t="b">
        <v>0</v>
      </c>
      <c r="I229" s="93" t="b">
        <v>0</v>
      </c>
      <c r="J229" s="93" t="b">
        <v>0</v>
      </c>
      <c r="K229" s="93" t="b">
        <v>0</v>
      </c>
      <c r="L229" s="93" t="b">
        <v>0</v>
      </c>
    </row>
    <row r="230" spans="1:12" ht="15">
      <c r="A230" s="94" t="s">
        <v>794</v>
      </c>
      <c r="B230" s="93" t="s">
        <v>781</v>
      </c>
      <c r="C230" s="93">
        <v>2</v>
      </c>
      <c r="D230" s="109">
        <v>0.0005591043872536602</v>
      </c>
      <c r="E230" s="109">
        <v>2.154195657426271</v>
      </c>
      <c r="F230" s="93" t="s">
        <v>1237</v>
      </c>
      <c r="G230" s="93" t="b">
        <v>0</v>
      </c>
      <c r="H230" s="93" t="b">
        <v>0</v>
      </c>
      <c r="I230" s="93" t="b">
        <v>0</v>
      </c>
      <c r="J230" s="93" t="b">
        <v>0</v>
      </c>
      <c r="K230" s="93" t="b">
        <v>0</v>
      </c>
      <c r="L230" s="93" t="b">
        <v>0</v>
      </c>
    </row>
    <row r="231" spans="1:12" ht="15">
      <c r="A231" s="94" t="s">
        <v>807</v>
      </c>
      <c r="B231" s="93" t="s">
        <v>1036</v>
      </c>
      <c r="C231" s="93">
        <v>2</v>
      </c>
      <c r="D231" s="109">
        <v>0.0005591043872536602</v>
      </c>
      <c r="E231" s="109">
        <v>2.9111576087399764</v>
      </c>
      <c r="F231" s="93" t="s">
        <v>1237</v>
      </c>
      <c r="G231" s="93" t="b">
        <v>0</v>
      </c>
      <c r="H231" s="93" t="b">
        <v>0</v>
      </c>
      <c r="I231" s="93" t="b">
        <v>0</v>
      </c>
      <c r="J231" s="93" t="b">
        <v>0</v>
      </c>
      <c r="K231" s="93" t="b">
        <v>0</v>
      </c>
      <c r="L231" s="93" t="b">
        <v>0</v>
      </c>
    </row>
    <row r="232" spans="1:12" ht="15">
      <c r="A232" s="94" t="s">
        <v>1036</v>
      </c>
      <c r="B232" s="93" t="s">
        <v>820</v>
      </c>
      <c r="C232" s="93">
        <v>2</v>
      </c>
      <c r="D232" s="109">
        <v>0.0005591043872536602</v>
      </c>
      <c r="E232" s="109">
        <v>2.97810439837059</v>
      </c>
      <c r="F232" s="93" t="s">
        <v>1237</v>
      </c>
      <c r="G232" s="93" t="b">
        <v>0</v>
      </c>
      <c r="H232" s="93" t="b">
        <v>0</v>
      </c>
      <c r="I232" s="93" t="b">
        <v>0</v>
      </c>
      <c r="J232" s="93" t="b">
        <v>0</v>
      </c>
      <c r="K232" s="93" t="b">
        <v>0</v>
      </c>
      <c r="L232" s="93" t="b">
        <v>0</v>
      </c>
    </row>
    <row r="233" spans="1:12" ht="15">
      <c r="A233" s="94" t="s">
        <v>820</v>
      </c>
      <c r="B233" s="93" t="s">
        <v>868</v>
      </c>
      <c r="C233" s="93">
        <v>2</v>
      </c>
      <c r="D233" s="109">
        <v>0.0005591043872536602</v>
      </c>
      <c r="E233" s="109">
        <v>2.6770744027066087</v>
      </c>
      <c r="F233" s="93" t="s">
        <v>1237</v>
      </c>
      <c r="G233" s="93" t="b">
        <v>0</v>
      </c>
      <c r="H233" s="93" t="b">
        <v>0</v>
      </c>
      <c r="I233" s="93" t="b">
        <v>0</v>
      </c>
      <c r="J233" s="93" t="b">
        <v>0</v>
      </c>
      <c r="K233" s="93" t="b">
        <v>0</v>
      </c>
      <c r="L233" s="93" t="b">
        <v>0</v>
      </c>
    </row>
    <row r="234" spans="1:12" ht="15">
      <c r="A234" s="94" t="s">
        <v>868</v>
      </c>
      <c r="B234" s="93" t="s">
        <v>1037</v>
      </c>
      <c r="C234" s="93">
        <v>2</v>
      </c>
      <c r="D234" s="109">
        <v>0.0005591043872536602</v>
      </c>
      <c r="E234" s="109">
        <v>3.154195657426271</v>
      </c>
      <c r="F234" s="93" t="s">
        <v>1237</v>
      </c>
      <c r="G234" s="93" t="b">
        <v>0</v>
      </c>
      <c r="H234" s="93" t="b">
        <v>0</v>
      </c>
      <c r="I234" s="93" t="b">
        <v>0</v>
      </c>
      <c r="J234" s="93" t="b">
        <v>0</v>
      </c>
      <c r="K234" s="93" t="b">
        <v>0</v>
      </c>
      <c r="L234" s="93" t="b">
        <v>0</v>
      </c>
    </row>
    <row r="235" spans="1:12" ht="15">
      <c r="A235" s="94" t="s">
        <v>1037</v>
      </c>
      <c r="B235" s="93" t="s">
        <v>935</v>
      </c>
      <c r="C235" s="93">
        <v>2</v>
      </c>
      <c r="D235" s="109">
        <v>0.0005591043872536602</v>
      </c>
      <c r="E235" s="109">
        <v>3.455225653090252</v>
      </c>
      <c r="F235" s="93" t="s">
        <v>1237</v>
      </c>
      <c r="G235" s="93" t="b">
        <v>0</v>
      </c>
      <c r="H235" s="93" t="b">
        <v>0</v>
      </c>
      <c r="I235" s="93" t="b">
        <v>0</v>
      </c>
      <c r="J235" s="93" t="b">
        <v>1</v>
      </c>
      <c r="K235" s="93" t="b">
        <v>0</v>
      </c>
      <c r="L235" s="93" t="b">
        <v>0</v>
      </c>
    </row>
    <row r="236" spans="1:12" ht="15">
      <c r="A236" s="94" t="s">
        <v>935</v>
      </c>
      <c r="B236" s="93" t="s">
        <v>870</v>
      </c>
      <c r="C236" s="93">
        <v>2</v>
      </c>
      <c r="D236" s="109">
        <v>0.0005591043872536602</v>
      </c>
      <c r="E236" s="109">
        <v>2.97810439837059</v>
      </c>
      <c r="F236" s="93" t="s">
        <v>1237</v>
      </c>
      <c r="G236" s="93" t="b">
        <v>1</v>
      </c>
      <c r="H236" s="93" t="b">
        <v>0</v>
      </c>
      <c r="I236" s="93" t="b">
        <v>0</v>
      </c>
      <c r="J236" s="93" t="b">
        <v>1</v>
      </c>
      <c r="K236" s="93" t="b">
        <v>0</v>
      </c>
      <c r="L236" s="93" t="b">
        <v>0</v>
      </c>
    </row>
    <row r="237" spans="1:12" ht="15">
      <c r="A237" s="94" t="s">
        <v>870</v>
      </c>
      <c r="B237" s="93" t="s">
        <v>782</v>
      </c>
      <c r="C237" s="93">
        <v>2</v>
      </c>
      <c r="D237" s="109">
        <v>0.0005591043872536602</v>
      </c>
      <c r="E237" s="109">
        <v>2.5009831436509273</v>
      </c>
      <c r="F237" s="93" t="s">
        <v>1237</v>
      </c>
      <c r="G237" s="93" t="b">
        <v>1</v>
      </c>
      <c r="H237" s="93" t="b">
        <v>0</v>
      </c>
      <c r="I237" s="93" t="b">
        <v>0</v>
      </c>
      <c r="J237" s="93" t="b">
        <v>0</v>
      </c>
      <c r="K237" s="93" t="b">
        <v>0</v>
      </c>
      <c r="L237" s="93" t="b">
        <v>0</v>
      </c>
    </row>
    <row r="238" spans="1:12" ht="15">
      <c r="A238" s="94" t="s">
        <v>782</v>
      </c>
      <c r="B238" s="93" t="s">
        <v>714</v>
      </c>
      <c r="C238" s="93">
        <v>2</v>
      </c>
      <c r="D238" s="109">
        <v>0.0005591043872536602</v>
      </c>
      <c r="E238" s="109">
        <v>0.4673360430925069</v>
      </c>
      <c r="F238" s="93" t="s">
        <v>1237</v>
      </c>
      <c r="G238" s="93" t="b">
        <v>0</v>
      </c>
      <c r="H238" s="93" t="b">
        <v>0</v>
      </c>
      <c r="I238" s="93" t="b">
        <v>0</v>
      </c>
      <c r="J238" s="93" t="b">
        <v>0</v>
      </c>
      <c r="K238" s="93" t="b">
        <v>0</v>
      </c>
      <c r="L238" s="93" t="b">
        <v>0</v>
      </c>
    </row>
    <row r="239" spans="1:12" ht="15">
      <c r="A239" s="94" t="s">
        <v>755</v>
      </c>
      <c r="B239" s="93" t="s">
        <v>821</v>
      </c>
      <c r="C239" s="93">
        <v>2</v>
      </c>
      <c r="D239" s="109">
        <v>0.0005591043872536602</v>
      </c>
      <c r="E239" s="109">
        <v>1.9174065580169781</v>
      </c>
      <c r="F239" s="93" t="s">
        <v>1237</v>
      </c>
      <c r="G239" s="93" t="b">
        <v>0</v>
      </c>
      <c r="H239" s="93" t="b">
        <v>0</v>
      </c>
      <c r="I239" s="93" t="b">
        <v>0</v>
      </c>
      <c r="J239" s="93" t="b">
        <v>0</v>
      </c>
      <c r="K239" s="93" t="b">
        <v>0</v>
      </c>
      <c r="L239" s="93" t="b">
        <v>0</v>
      </c>
    </row>
    <row r="240" spans="1:12" ht="15">
      <c r="A240" s="94" t="s">
        <v>821</v>
      </c>
      <c r="B240" s="93" t="s">
        <v>1038</v>
      </c>
      <c r="C240" s="93">
        <v>2</v>
      </c>
      <c r="D240" s="109">
        <v>0.0005591043872536602</v>
      </c>
      <c r="E240" s="109">
        <v>2.97810439837059</v>
      </c>
      <c r="F240" s="93" t="s">
        <v>1237</v>
      </c>
      <c r="G240" s="93" t="b">
        <v>0</v>
      </c>
      <c r="H240" s="93" t="b">
        <v>0</v>
      </c>
      <c r="I240" s="93" t="b">
        <v>0</v>
      </c>
      <c r="J240" s="93" t="b">
        <v>0</v>
      </c>
      <c r="K240" s="93" t="b">
        <v>0</v>
      </c>
      <c r="L240" s="93" t="b">
        <v>0</v>
      </c>
    </row>
    <row r="241" spans="1:12" ht="15">
      <c r="A241" s="94" t="s">
        <v>1038</v>
      </c>
      <c r="B241" s="93" t="s">
        <v>759</v>
      </c>
      <c r="C241" s="93">
        <v>2</v>
      </c>
      <c r="D241" s="109">
        <v>0.0005591043872536602</v>
      </c>
      <c r="E241" s="109">
        <v>2.5258067273759597</v>
      </c>
      <c r="F241" s="93" t="s">
        <v>1237</v>
      </c>
      <c r="G241" s="93" t="b">
        <v>0</v>
      </c>
      <c r="H241" s="93" t="b">
        <v>0</v>
      </c>
      <c r="I241" s="93" t="b">
        <v>0</v>
      </c>
      <c r="J241" s="93" t="b">
        <v>0</v>
      </c>
      <c r="K241" s="93" t="b">
        <v>0</v>
      </c>
      <c r="L241" s="93" t="b">
        <v>0</v>
      </c>
    </row>
    <row r="242" spans="1:12" ht="15">
      <c r="A242" s="94" t="s">
        <v>759</v>
      </c>
      <c r="B242" s="93" t="s">
        <v>1039</v>
      </c>
      <c r="C242" s="93">
        <v>2</v>
      </c>
      <c r="D242" s="109">
        <v>0.0005591043872536602</v>
      </c>
      <c r="E242" s="109">
        <v>2.4775020478014045</v>
      </c>
      <c r="F242" s="93" t="s">
        <v>1237</v>
      </c>
      <c r="G242" s="93" t="b">
        <v>0</v>
      </c>
      <c r="H242" s="93" t="b">
        <v>0</v>
      </c>
      <c r="I242" s="93" t="b">
        <v>0</v>
      </c>
      <c r="J242" s="93" t="b">
        <v>0</v>
      </c>
      <c r="K242" s="93" t="b">
        <v>0</v>
      </c>
      <c r="L242" s="93" t="b">
        <v>0</v>
      </c>
    </row>
    <row r="243" spans="1:12" ht="15">
      <c r="A243" s="94" t="s">
        <v>1039</v>
      </c>
      <c r="B243" s="93" t="s">
        <v>871</v>
      </c>
      <c r="C243" s="93">
        <v>2</v>
      </c>
      <c r="D243" s="109">
        <v>0.0005591043872536602</v>
      </c>
      <c r="E243" s="109">
        <v>3.154195657426271</v>
      </c>
      <c r="F243" s="93" t="s">
        <v>1237</v>
      </c>
      <c r="G243" s="93" t="b">
        <v>0</v>
      </c>
      <c r="H243" s="93" t="b">
        <v>0</v>
      </c>
      <c r="I243" s="93" t="b">
        <v>0</v>
      </c>
      <c r="J243" s="93" t="b">
        <v>0</v>
      </c>
      <c r="K243" s="93" t="b">
        <v>0</v>
      </c>
      <c r="L243" s="93" t="b">
        <v>0</v>
      </c>
    </row>
    <row r="244" spans="1:12" ht="15">
      <c r="A244" s="94" t="s">
        <v>871</v>
      </c>
      <c r="B244" s="93" t="s">
        <v>1040</v>
      </c>
      <c r="C244" s="93">
        <v>2</v>
      </c>
      <c r="D244" s="109">
        <v>0.0005591043872536602</v>
      </c>
      <c r="E244" s="109">
        <v>3.154195657426271</v>
      </c>
      <c r="F244" s="93" t="s">
        <v>1237</v>
      </c>
      <c r="G244" s="93" t="b">
        <v>0</v>
      </c>
      <c r="H244" s="93" t="b">
        <v>0</v>
      </c>
      <c r="I244" s="93" t="b">
        <v>0</v>
      </c>
      <c r="J244" s="93" t="b">
        <v>0</v>
      </c>
      <c r="K244" s="93" t="b">
        <v>0</v>
      </c>
      <c r="L244" s="93" t="b">
        <v>0</v>
      </c>
    </row>
    <row r="245" spans="1:12" ht="15">
      <c r="A245" s="94" t="s">
        <v>1040</v>
      </c>
      <c r="B245" s="93" t="s">
        <v>1041</v>
      </c>
      <c r="C245" s="93">
        <v>2</v>
      </c>
      <c r="D245" s="109">
        <v>0.0005591043872536602</v>
      </c>
      <c r="E245" s="109">
        <v>3.455225653090252</v>
      </c>
      <c r="F245" s="93" t="s">
        <v>1237</v>
      </c>
      <c r="G245" s="93" t="b">
        <v>0</v>
      </c>
      <c r="H245" s="93" t="b">
        <v>0</v>
      </c>
      <c r="I245" s="93" t="b">
        <v>0</v>
      </c>
      <c r="J245" s="93" t="b">
        <v>0</v>
      </c>
      <c r="K245" s="93" t="b">
        <v>0</v>
      </c>
      <c r="L245" s="93" t="b">
        <v>0</v>
      </c>
    </row>
    <row r="246" spans="1:12" ht="15">
      <c r="A246" s="94" t="s">
        <v>1041</v>
      </c>
      <c r="B246" s="93" t="s">
        <v>1042</v>
      </c>
      <c r="C246" s="93">
        <v>2</v>
      </c>
      <c r="D246" s="109">
        <v>0.0005591043872536602</v>
      </c>
      <c r="E246" s="109">
        <v>3.455225653090252</v>
      </c>
      <c r="F246" s="93" t="s">
        <v>1237</v>
      </c>
      <c r="G246" s="93" t="b">
        <v>0</v>
      </c>
      <c r="H246" s="93" t="b">
        <v>0</v>
      </c>
      <c r="I246" s="93" t="b">
        <v>0</v>
      </c>
      <c r="J246" s="93" t="b">
        <v>0</v>
      </c>
      <c r="K246" s="93" t="b">
        <v>0</v>
      </c>
      <c r="L246" s="93" t="b">
        <v>0</v>
      </c>
    </row>
    <row r="247" spans="1:12" ht="15">
      <c r="A247" s="94" t="s">
        <v>1042</v>
      </c>
      <c r="B247" s="93" t="s">
        <v>936</v>
      </c>
      <c r="C247" s="93">
        <v>2</v>
      </c>
      <c r="D247" s="109">
        <v>0.0005591043872536602</v>
      </c>
      <c r="E247" s="109">
        <v>3.279134394034571</v>
      </c>
      <c r="F247" s="93" t="s">
        <v>1237</v>
      </c>
      <c r="G247" s="93" t="b">
        <v>0</v>
      </c>
      <c r="H247" s="93" t="b">
        <v>0</v>
      </c>
      <c r="I247" s="93" t="b">
        <v>0</v>
      </c>
      <c r="J247" s="93" t="b">
        <v>0</v>
      </c>
      <c r="K247" s="93" t="b">
        <v>0</v>
      </c>
      <c r="L247" s="93" t="b">
        <v>0</v>
      </c>
    </row>
    <row r="248" spans="1:12" ht="15">
      <c r="A248" s="94" t="s">
        <v>758</v>
      </c>
      <c r="B248" s="93" t="s">
        <v>755</v>
      </c>
      <c r="C248" s="93">
        <v>2</v>
      </c>
      <c r="D248" s="109">
        <v>0.0005591043872536602</v>
      </c>
      <c r="E248" s="109">
        <v>1.3733385136667025</v>
      </c>
      <c r="F248" s="93" t="s">
        <v>1237</v>
      </c>
      <c r="G248" s="93" t="b">
        <v>0</v>
      </c>
      <c r="H248" s="93" t="b">
        <v>0</v>
      </c>
      <c r="I248" s="93" t="b">
        <v>0</v>
      </c>
      <c r="J248" s="93" t="b">
        <v>0</v>
      </c>
      <c r="K248" s="93" t="b">
        <v>0</v>
      </c>
      <c r="L248" s="93" t="b">
        <v>0</v>
      </c>
    </row>
    <row r="249" spans="1:12" ht="15">
      <c r="A249" s="94" t="s">
        <v>755</v>
      </c>
      <c r="B249" s="93" t="s">
        <v>1043</v>
      </c>
      <c r="C249" s="93">
        <v>2</v>
      </c>
      <c r="D249" s="109">
        <v>0.0005591043872536602</v>
      </c>
      <c r="E249" s="109">
        <v>2.3945278127366407</v>
      </c>
      <c r="F249" s="93" t="s">
        <v>1237</v>
      </c>
      <c r="G249" s="93" t="b">
        <v>0</v>
      </c>
      <c r="H249" s="93" t="b">
        <v>0</v>
      </c>
      <c r="I249" s="93" t="b">
        <v>0</v>
      </c>
      <c r="J249" s="93" t="b">
        <v>0</v>
      </c>
      <c r="K249" s="93" t="b">
        <v>0</v>
      </c>
      <c r="L249" s="93" t="b">
        <v>0</v>
      </c>
    </row>
    <row r="250" spans="1:12" ht="15">
      <c r="A250" s="94" t="s">
        <v>1043</v>
      </c>
      <c r="B250" s="93" t="s">
        <v>715</v>
      </c>
      <c r="C250" s="93">
        <v>2</v>
      </c>
      <c r="D250" s="109">
        <v>0.0005591043872536602</v>
      </c>
      <c r="E250" s="109">
        <v>1.6291508503894259</v>
      </c>
      <c r="F250" s="93" t="s">
        <v>1237</v>
      </c>
      <c r="G250" s="93" t="b">
        <v>0</v>
      </c>
      <c r="H250" s="93" t="b">
        <v>0</v>
      </c>
      <c r="I250" s="93" t="b">
        <v>0</v>
      </c>
      <c r="J250" s="93" t="b">
        <v>0</v>
      </c>
      <c r="K250" s="93" t="b">
        <v>0</v>
      </c>
      <c r="L250" s="93" t="b">
        <v>0</v>
      </c>
    </row>
    <row r="251" spans="1:12" ht="15">
      <c r="A251" s="94" t="s">
        <v>715</v>
      </c>
      <c r="B251" s="93" t="s">
        <v>1044</v>
      </c>
      <c r="C251" s="93">
        <v>2</v>
      </c>
      <c r="D251" s="109">
        <v>0.0005591043872536602</v>
      </c>
      <c r="E251" s="109">
        <v>1.6356817175483835</v>
      </c>
      <c r="F251" s="93" t="s">
        <v>1237</v>
      </c>
      <c r="G251" s="93" t="b">
        <v>0</v>
      </c>
      <c r="H251" s="93" t="b">
        <v>0</v>
      </c>
      <c r="I251" s="93" t="b">
        <v>0</v>
      </c>
      <c r="J251" s="93" t="b">
        <v>0</v>
      </c>
      <c r="K251" s="93" t="b">
        <v>0</v>
      </c>
      <c r="L251" s="93" t="b">
        <v>0</v>
      </c>
    </row>
    <row r="252" spans="1:12" ht="15">
      <c r="A252" s="94" t="s">
        <v>1044</v>
      </c>
      <c r="B252" s="93" t="s">
        <v>1045</v>
      </c>
      <c r="C252" s="93">
        <v>2</v>
      </c>
      <c r="D252" s="109">
        <v>0.0005591043872536602</v>
      </c>
      <c r="E252" s="109">
        <v>3.455225653090252</v>
      </c>
      <c r="F252" s="93" t="s">
        <v>1237</v>
      </c>
      <c r="G252" s="93" t="b">
        <v>0</v>
      </c>
      <c r="H252" s="93" t="b">
        <v>0</v>
      </c>
      <c r="I252" s="93" t="b">
        <v>0</v>
      </c>
      <c r="J252" s="93" t="b">
        <v>0</v>
      </c>
      <c r="K252" s="93" t="b">
        <v>0</v>
      </c>
      <c r="L252" s="93" t="b">
        <v>0</v>
      </c>
    </row>
    <row r="253" spans="1:12" ht="15">
      <c r="A253" s="94" t="s">
        <v>1045</v>
      </c>
      <c r="B253" s="93" t="s">
        <v>795</v>
      </c>
      <c r="C253" s="93">
        <v>2</v>
      </c>
      <c r="D253" s="109">
        <v>0.0005591043872536602</v>
      </c>
      <c r="E253" s="109">
        <v>2.85316566176229</v>
      </c>
      <c r="F253" s="93" t="s">
        <v>1237</v>
      </c>
      <c r="G253" s="93" t="b">
        <v>0</v>
      </c>
      <c r="H253" s="93" t="b">
        <v>0</v>
      </c>
      <c r="I253" s="93" t="b">
        <v>0</v>
      </c>
      <c r="J253" s="93" t="b">
        <v>0</v>
      </c>
      <c r="K253" s="93" t="b">
        <v>0</v>
      </c>
      <c r="L253" s="93" t="b">
        <v>0</v>
      </c>
    </row>
    <row r="254" spans="1:12" ht="15">
      <c r="A254" s="94" t="s">
        <v>795</v>
      </c>
      <c r="B254" s="93" t="s">
        <v>1046</v>
      </c>
      <c r="C254" s="93">
        <v>2</v>
      </c>
      <c r="D254" s="109">
        <v>0.0005591043872536602</v>
      </c>
      <c r="E254" s="109">
        <v>2.85316566176229</v>
      </c>
      <c r="F254" s="93" t="s">
        <v>1237</v>
      </c>
      <c r="G254" s="93" t="b">
        <v>0</v>
      </c>
      <c r="H254" s="93" t="b">
        <v>0</v>
      </c>
      <c r="I254" s="93" t="b">
        <v>0</v>
      </c>
      <c r="J254" s="93" t="b">
        <v>0</v>
      </c>
      <c r="K254" s="93" t="b">
        <v>0</v>
      </c>
      <c r="L254" s="93" t="b">
        <v>0</v>
      </c>
    </row>
    <row r="255" spans="1:12" ht="15">
      <c r="A255" s="94" t="s">
        <v>1046</v>
      </c>
      <c r="B255" s="93" t="s">
        <v>714</v>
      </c>
      <c r="C255" s="93">
        <v>2</v>
      </c>
      <c r="D255" s="109">
        <v>0.0005591043872536602</v>
      </c>
      <c r="E255" s="109">
        <v>1.1663060474285256</v>
      </c>
      <c r="F255" s="93" t="s">
        <v>1237</v>
      </c>
      <c r="G255" s="93" t="b">
        <v>0</v>
      </c>
      <c r="H255" s="93" t="b">
        <v>0</v>
      </c>
      <c r="I255" s="93" t="b">
        <v>0</v>
      </c>
      <c r="J255" s="93" t="b">
        <v>0</v>
      </c>
      <c r="K255" s="93" t="b">
        <v>0</v>
      </c>
      <c r="L255" s="93" t="b">
        <v>0</v>
      </c>
    </row>
    <row r="256" spans="1:12" ht="15">
      <c r="A256" s="94" t="s">
        <v>807</v>
      </c>
      <c r="B256" s="93" t="s">
        <v>1047</v>
      </c>
      <c r="C256" s="93">
        <v>2</v>
      </c>
      <c r="D256" s="109">
        <v>0.0005591043872536602</v>
      </c>
      <c r="E256" s="109">
        <v>2.9111576087399764</v>
      </c>
      <c r="F256" s="93" t="s">
        <v>1237</v>
      </c>
      <c r="G256" s="93" t="b">
        <v>0</v>
      </c>
      <c r="H256" s="93" t="b">
        <v>0</v>
      </c>
      <c r="I256" s="93" t="b">
        <v>0</v>
      </c>
      <c r="J256" s="93" t="b">
        <v>1</v>
      </c>
      <c r="K256" s="93" t="b">
        <v>0</v>
      </c>
      <c r="L256" s="93" t="b">
        <v>0</v>
      </c>
    </row>
    <row r="257" spans="1:12" ht="15">
      <c r="A257" s="94" t="s">
        <v>1047</v>
      </c>
      <c r="B257" s="93" t="s">
        <v>1048</v>
      </c>
      <c r="C257" s="93">
        <v>2</v>
      </c>
      <c r="D257" s="109">
        <v>0.0005591043872536602</v>
      </c>
      <c r="E257" s="109">
        <v>3.455225653090252</v>
      </c>
      <c r="F257" s="93" t="s">
        <v>1237</v>
      </c>
      <c r="G257" s="93" t="b">
        <v>1</v>
      </c>
      <c r="H257" s="93" t="b">
        <v>0</v>
      </c>
      <c r="I257" s="93" t="b">
        <v>0</v>
      </c>
      <c r="J257" s="93" t="b">
        <v>0</v>
      </c>
      <c r="K257" s="93" t="b">
        <v>0</v>
      </c>
      <c r="L257" s="93" t="b">
        <v>0</v>
      </c>
    </row>
    <row r="258" spans="1:12" ht="15">
      <c r="A258" s="94" t="s">
        <v>1048</v>
      </c>
      <c r="B258" s="93" t="s">
        <v>718</v>
      </c>
      <c r="C258" s="93">
        <v>2</v>
      </c>
      <c r="D258" s="109">
        <v>0.0005591043872536602</v>
      </c>
      <c r="E258" s="109">
        <v>1.7924678214086782</v>
      </c>
      <c r="F258" s="93" t="s">
        <v>1237</v>
      </c>
      <c r="G258" s="93" t="b">
        <v>0</v>
      </c>
      <c r="H258" s="93" t="b">
        <v>0</v>
      </c>
      <c r="I258" s="93" t="b">
        <v>0</v>
      </c>
      <c r="J258" s="93" t="b">
        <v>0</v>
      </c>
      <c r="K258" s="93" t="b">
        <v>0</v>
      </c>
      <c r="L258" s="93" t="b">
        <v>0</v>
      </c>
    </row>
    <row r="259" spans="1:12" ht="15">
      <c r="A259" s="94" t="s">
        <v>822</v>
      </c>
      <c r="B259" s="93" t="s">
        <v>783</v>
      </c>
      <c r="C259" s="93">
        <v>2</v>
      </c>
      <c r="D259" s="109">
        <v>0.0005591043872536602</v>
      </c>
      <c r="E259" s="109">
        <v>2.279134394034571</v>
      </c>
      <c r="F259" s="93" t="s">
        <v>1237</v>
      </c>
      <c r="G259" s="93" t="b">
        <v>1</v>
      </c>
      <c r="H259" s="93" t="b">
        <v>0</v>
      </c>
      <c r="I259" s="93" t="b">
        <v>0</v>
      </c>
      <c r="J259" s="93" t="b">
        <v>0</v>
      </c>
      <c r="K259" s="93" t="b">
        <v>0</v>
      </c>
      <c r="L259" s="93" t="b">
        <v>0</v>
      </c>
    </row>
    <row r="260" spans="1:12" ht="15">
      <c r="A260" s="94" t="s">
        <v>783</v>
      </c>
      <c r="B260" s="93" t="s">
        <v>721</v>
      </c>
      <c r="C260" s="93">
        <v>2</v>
      </c>
      <c r="D260" s="109">
        <v>0.0005591043872536602</v>
      </c>
      <c r="E260" s="109">
        <v>1.237741708876346</v>
      </c>
      <c r="F260" s="93" t="s">
        <v>1237</v>
      </c>
      <c r="G260" s="93" t="b">
        <v>0</v>
      </c>
      <c r="H260" s="93" t="b">
        <v>0</v>
      </c>
      <c r="I260" s="93" t="b">
        <v>0</v>
      </c>
      <c r="J260" s="93" t="b">
        <v>0</v>
      </c>
      <c r="K260" s="93" t="b">
        <v>1</v>
      </c>
      <c r="L260" s="93" t="b">
        <v>0</v>
      </c>
    </row>
    <row r="261" spans="1:12" ht="15">
      <c r="A261" s="94" t="s">
        <v>728</v>
      </c>
      <c r="B261" s="93" t="s">
        <v>796</v>
      </c>
      <c r="C261" s="93">
        <v>2</v>
      </c>
      <c r="D261" s="109">
        <v>0.0005591043872536602</v>
      </c>
      <c r="E261" s="109">
        <v>1.4060076304200706</v>
      </c>
      <c r="F261" s="93" t="s">
        <v>1237</v>
      </c>
      <c r="G261" s="93" t="b">
        <v>0</v>
      </c>
      <c r="H261" s="93" t="b">
        <v>0</v>
      </c>
      <c r="I261" s="93" t="b">
        <v>0</v>
      </c>
      <c r="J261" s="93" t="b">
        <v>0</v>
      </c>
      <c r="K261" s="93" t="b">
        <v>0</v>
      </c>
      <c r="L261" s="93" t="b">
        <v>0</v>
      </c>
    </row>
    <row r="262" spans="1:12" ht="15">
      <c r="A262" s="94" t="s">
        <v>754</v>
      </c>
      <c r="B262" s="93" t="s">
        <v>1049</v>
      </c>
      <c r="C262" s="93">
        <v>2</v>
      </c>
      <c r="D262" s="109">
        <v>0.0005591043872536602</v>
      </c>
      <c r="E262" s="109">
        <v>2.358315640082196</v>
      </c>
      <c r="F262" s="93" t="s">
        <v>1237</v>
      </c>
      <c r="G262" s="93" t="b">
        <v>0</v>
      </c>
      <c r="H262" s="93" t="b">
        <v>0</v>
      </c>
      <c r="I262" s="93" t="b">
        <v>0</v>
      </c>
      <c r="J262" s="93" t="b">
        <v>0</v>
      </c>
      <c r="K262" s="93" t="b">
        <v>0</v>
      </c>
      <c r="L262" s="93" t="b">
        <v>0</v>
      </c>
    </row>
    <row r="263" spans="1:12" ht="15">
      <c r="A263" s="94" t="s">
        <v>1049</v>
      </c>
      <c r="B263" s="93" t="s">
        <v>1050</v>
      </c>
      <c r="C263" s="93">
        <v>2</v>
      </c>
      <c r="D263" s="109">
        <v>0.0005591043872536602</v>
      </c>
      <c r="E263" s="109">
        <v>3.455225653090252</v>
      </c>
      <c r="F263" s="93" t="s">
        <v>1237</v>
      </c>
      <c r="G263" s="93" t="b">
        <v>0</v>
      </c>
      <c r="H263" s="93" t="b">
        <v>0</v>
      </c>
      <c r="I263" s="93" t="b">
        <v>0</v>
      </c>
      <c r="J263" s="93" t="b">
        <v>1</v>
      </c>
      <c r="K263" s="93" t="b">
        <v>0</v>
      </c>
      <c r="L263" s="93" t="b">
        <v>0</v>
      </c>
    </row>
    <row r="264" spans="1:12" ht="15">
      <c r="A264" s="94" t="s">
        <v>1050</v>
      </c>
      <c r="B264" s="93" t="s">
        <v>1051</v>
      </c>
      <c r="C264" s="93">
        <v>2</v>
      </c>
      <c r="D264" s="109">
        <v>0.0005591043872536602</v>
      </c>
      <c r="E264" s="109">
        <v>3.455225653090252</v>
      </c>
      <c r="F264" s="93" t="s">
        <v>1237</v>
      </c>
      <c r="G264" s="93" t="b">
        <v>1</v>
      </c>
      <c r="H264" s="93" t="b">
        <v>0</v>
      </c>
      <c r="I264" s="93" t="b">
        <v>0</v>
      </c>
      <c r="J264" s="93" t="b">
        <v>0</v>
      </c>
      <c r="K264" s="93" t="b">
        <v>0</v>
      </c>
      <c r="L264" s="93" t="b">
        <v>0</v>
      </c>
    </row>
    <row r="265" spans="1:12" ht="15">
      <c r="A265" s="94" t="s">
        <v>1051</v>
      </c>
      <c r="B265" s="93" t="s">
        <v>766</v>
      </c>
      <c r="C265" s="93">
        <v>2</v>
      </c>
      <c r="D265" s="109">
        <v>0.0005591043872536602</v>
      </c>
      <c r="E265" s="109">
        <v>2.642312296447397</v>
      </c>
      <c r="F265" s="93" t="s">
        <v>1237</v>
      </c>
      <c r="G265" s="93" t="b">
        <v>0</v>
      </c>
      <c r="H265" s="93" t="b">
        <v>0</v>
      </c>
      <c r="I265" s="93" t="b">
        <v>0</v>
      </c>
      <c r="J265" s="93" t="b">
        <v>1</v>
      </c>
      <c r="K265" s="93" t="b">
        <v>0</v>
      </c>
      <c r="L265" s="93" t="b">
        <v>0</v>
      </c>
    </row>
    <row r="266" spans="1:12" ht="15">
      <c r="A266" s="94" t="s">
        <v>766</v>
      </c>
      <c r="B266" s="93" t="s">
        <v>872</v>
      </c>
      <c r="C266" s="93">
        <v>2</v>
      </c>
      <c r="D266" s="109">
        <v>0.0005591043872536602</v>
      </c>
      <c r="E266" s="109">
        <v>2.3412823007834156</v>
      </c>
      <c r="F266" s="93" t="s">
        <v>1237</v>
      </c>
      <c r="G266" s="93" t="b">
        <v>1</v>
      </c>
      <c r="H266" s="93" t="b">
        <v>0</v>
      </c>
      <c r="I266" s="93" t="b">
        <v>0</v>
      </c>
      <c r="J266" s="93" t="b">
        <v>0</v>
      </c>
      <c r="K266" s="93" t="b">
        <v>0</v>
      </c>
      <c r="L266" s="93" t="b">
        <v>0</v>
      </c>
    </row>
    <row r="267" spans="1:12" ht="15">
      <c r="A267" s="94" t="s">
        <v>872</v>
      </c>
      <c r="B267" s="93" t="s">
        <v>836</v>
      </c>
      <c r="C267" s="93">
        <v>2</v>
      </c>
      <c r="D267" s="109">
        <v>0.0005591043872536602</v>
      </c>
      <c r="E267" s="109">
        <v>2.7562556487542333</v>
      </c>
      <c r="F267" s="93" t="s">
        <v>1237</v>
      </c>
      <c r="G267" s="93" t="b">
        <v>0</v>
      </c>
      <c r="H267" s="93" t="b">
        <v>0</v>
      </c>
      <c r="I267" s="93" t="b">
        <v>0</v>
      </c>
      <c r="J267" s="93" t="b">
        <v>1</v>
      </c>
      <c r="K267" s="93" t="b">
        <v>0</v>
      </c>
      <c r="L267" s="93" t="b">
        <v>0</v>
      </c>
    </row>
    <row r="268" spans="1:12" ht="15">
      <c r="A268" s="94" t="s">
        <v>836</v>
      </c>
      <c r="B268" s="93" t="s">
        <v>781</v>
      </c>
      <c r="C268" s="93">
        <v>2</v>
      </c>
      <c r="D268" s="109">
        <v>0.0005591043872536602</v>
      </c>
      <c r="E268" s="109">
        <v>2.358315640082196</v>
      </c>
      <c r="F268" s="93" t="s">
        <v>1237</v>
      </c>
      <c r="G268" s="93" t="b">
        <v>1</v>
      </c>
      <c r="H268" s="93" t="b">
        <v>0</v>
      </c>
      <c r="I268" s="93" t="b">
        <v>0</v>
      </c>
      <c r="J268" s="93" t="b">
        <v>0</v>
      </c>
      <c r="K268" s="93" t="b">
        <v>0</v>
      </c>
      <c r="L268" s="93" t="b">
        <v>0</v>
      </c>
    </row>
    <row r="269" spans="1:12" ht="15">
      <c r="A269" s="94" t="s">
        <v>807</v>
      </c>
      <c r="B269" s="93" t="s">
        <v>784</v>
      </c>
      <c r="C269" s="93">
        <v>2</v>
      </c>
      <c r="D269" s="109">
        <v>0.0005591043872536602</v>
      </c>
      <c r="E269" s="109">
        <v>2.2121876044039577</v>
      </c>
      <c r="F269" s="93" t="s">
        <v>1237</v>
      </c>
      <c r="G269" s="93" t="b">
        <v>0</v>
      </c>
      <c r="H269" s="93" t="b">
        <v>0</v>
      </c>
      <c r="I269" s="93" t="b">
        <v>0</v>
      </c>
      <c r="J269" s="93" t="b">
        <v>0</v>
      </c>
      <c r="K269" s="93" t="b">
        <v>0</v>
      </c>
      <c r="L269" s="93" t="b">
        <v>0</v>
      </c>
    </row>
    <row r="270" spans="1:12" ht="15">
      <c r="A270" s="94" t="s">
        <v>784</v>
      </c>
      <c r="B270" s="93" t="s">
        <v>1052</v>
      </c>
      <c r="C270" s="93">
        <v>2</v>
      </c>
      <c r="D270" s="109">
        <v>0.0005591043872536602</v>
      </c>
      <c r="E270" s="109">
        <v>2.7562556487542333</v>
      </c>
      <c r="F270" s="93" t="s">
        <v>1237</v>
      </c>
      <c r="G270" s="93" t="b">
        <v>0</v>
      </c>
      <c r="H270" s="93" t="b">
        <v>0</v>
      </c>
      <c r="I270" s="93" t="b">
        <v>0</v>
      </c>
      <c r="J270" s="93" t="b">
        <v>0</v>
      </c>
      <c r="K270" s="93" t="b">
        <v>0</v>
      </c>
      <c r="L270" s="93" t="b">
        <v>0</v>
      </c>
    </row>
    <row r="271" spans="1:12" ht="15">
      <c r="A271" s="94" t="s">
        <v>1052</v>
      </c>
      <c r="B271" s="93" t="s">
        <v>1053</v>
      </c>
      <c r="C271" s="93">
        <v>2</v>
      </c>
      <c r="D271" s="109">
        <v>0.0005591043872536602</v>
      </c>
      <c r="E271" s="109">
        <v>3.455225653090252</v>
      </c>
      <c r="F271" s="93" t="s">
        <v>1237</v>
      </c>
      <c r="G271" s="93" t="b">
        <v>0</v>
      </c>
      <c r="H271" s="93" t="b">
        <v>0</v>
      </c>
      <c r="I271" s="93" t="b">
        <v>0</v>
      </c>
      <c r="J271" s="93" t="b">
        <v>0</v>
      </c>
      <c r="K271" s="93" t="b">
        <v>0</v>
      </c>
      <c r="L271" s="93" t="b">
        <v>0</v>
      </c>
    </row>
    <row r="272" spans="1:12" ht="15">
      <c r="A272" s="94" t="s">
        <v>1053</v>
      </c>
      <c r="B272" s="93" t="s">
        <v>760</v>
      </c>
      <c r="C272" s="93">
        <v>2</v>
      </c>
      <c r="D272" s="109">
        <v>0.0005591043872536602</v>
      </c>
      <c r="E272" s="109">
        <v>2.5521356660983088</v>
      </c>
      <c r="F272" s="93" t="s">
        <v>1237</v>
      </c>
      <c r="G272" s="93" t="b">
        <v>0</v>
      </c>
      <c r="H272" s="93" t="b">
        <v>0</v>
      </c>
      <c r="I272" s="93" t="b">
        <v>0</v>
      </c>
      <c r="J272" s="93" t="b">
        <v>0</v>
      </c>
      <c r="K272" s="93" t="b">
        <v>0</v>
      </c>
      <c r="L272" s="93" t="b">
        <v>0</v>
      </c>
    </row>
    <row r="273" spans="1:12" ht="15">
      <c r="A273" s="94" t="s">
        <v>760</v>
      </c>
      <c r="B273" s="93" t="s">
        <v>755</v>
      </c>
      <c r="C273" s="93">
        <v>2</v>
      </c>
      <c r="D273" s="109">
        <v>0.0005591043872536602</v>
      </c>
      <c r="E273" s="109">
        <v>1.4651088870223479</v>
      </c>
      <c r="F273" s="93" t="s">
        <v>1237</v>
      </c>
      <c r="G273" s="93" t="b">
        <v>0</v>
      </c>
      <c r="H273" s="93" t="b">
        <v>0</v>
      </c>
      <c r="I273" s="93" t="b">
        <v>0</v>
      </c>
      <c r="J273" s="93" t="b">
        <v>0</v>
      </c>
      <c r="K273" s="93" t="b">
        <v>0</v>
      </c>
      <c r="L273" s="93" t="b">
        <v>0</v>
      </c>
    </row>
    <row r="274" spans="1:12" ht="15">
      <c r="A274" s="94" t="s">
        <v>755</v>
      </c>
      <c r="B274" s="93" t="s">
        <v>873</v>
      </c>
      <c r="C274" s="93">
        <v>2</v>
      </c>
      <c r="D274" s="109">
        <v>0.0005591043872536602</v>
      </c>
      <c r="E274" s="109">
        <v>2.0934978170726595</v>
      </c>
      <c r="F274" s="93" t="s">
        <v>1237</v>
      </c>
      <c r="G274" s="93" t="b">
        <v>0</v>
      </c>
      <c r="H274" s="93" t="b">
        <v>0</v>
      </c>
      <c r="I274" s="93" t="b">
        <v>0</v>
      </c>
      <c r="J274" s="93" t="b">
        <v>0</v>
      </c>
      <c r="K274" s="93" t="b">
        <v>0</v>
      </c>
      <c r="L274" s="93" t="b">
        <v>0</v>
      </c>
    </row>
    <row r="275" spans="1:12" ht="15">
      <c r="A275" s="94" t="s">
        <v>873</v>
      </c>
      <c r="B275" s="93" t="s">
        <v>1054</v>
      </c>
      <c r="C275" s="93">
        <v>2</v>
      </c>
      <c r="D275" s="109">
        <v>0.0005591043872536602</v>
      </c>
      <c r="E275" s="109">
        <v>3.154195657426271</v>
      </c>
      <c r="F275" s="93" t="s">
        <v>1237</v>
      </c>
      <c r="G275" s="93" t="b">
        <v>0</v>
      </c>
      <c r="H275" s="93" t="b">
        <v>0</v>
      </c>
      <c r="I275" s="93" t="b">
        <v>0</v>
      </c>
      <c r="J275" s="93" t="b">
        <v>0</v>
      </c>
      <c r="K275" s="93" t="b">
        <v>0</v>
      </c>
      <c r="L275" s="93" t="b">
        <v>0</v>
      </c>
    </row>
    <row r="276" spans="1:12" ht="15">
      <c r="A276" s="94" t="s">
        <v>1054</v>
      </c>
      <c r="B276" s="93" t="s">
        <v>1055</v>
      </c>
      <c r="C276" s="93">
        <v>2</v>
      </c>
      <c r="D276" s="109">
        <v>0.0005591043872536602</v>
      </c>
      <c r="E276" s="109">
        <v>3.455225653090252</v>
      </c>
      <c r="F276" s="93" t="s">
        <v>1237</v>
      </c>
      <c r="G276" s="93" t="b">
        <v>0</v>
      </c>
      <c r="H276" s="93" t="b">
        <v>0</v>
      </c>
      <c r="I276" s="93" t="b">
        <v>0</v>
      </c>
      <c r="J276" s="93" t="b">
        <v>0</v>
      </c>
      <c r="K276" s="93" t="b">
        <v>0</v>
      </c>
      <c r="L276" s="93" t="b">
        <v>0</v>
      </c>
    </row>
    <row r="277" spans="1:12" ht="15">
      <c r="A277" s="94" t="s">
        <v>1055</v>
      </c>
      <c r="B277" s="93" t="s">
        <v>1056</v>
      </c>
      <c r="C277" s="93">
        <v>2</v>
      </c>
      <c r="D277" s="109">
        <v>0.0005591043872536602</v>
      </c>
      <c r="E277" s="109">
        <v>3.455225653090252</v>
      </c>
      <c r="F277" s="93" t="s">
        <v>1237</v>
      </c>
      <c r="G277" s="93" t="b">
        <v>0</v>
      </c>
      <c r="H277" s="93" t="b">
        <v>0</v>
      </c>
      <c r="I277" s="93" t="b">
        <v>0</v>
      </c>
      <c r="J277" s="93" t="b">
        <v>0</v>
      </c>
      <c r="K277" s="93" t="b">
        <v>0</v>
      </c>
      <c r="L277" s="93" t="b">
        <v>0</v>
      </c>
    </row>
    <row r="278" spans="1:12" ht="15">
      <c r="A278" s="94" t="s">
        <v>1056</v>
      </c>
      <c r="B278" s="93" t="s">
        <v>874</v>
      </c>
      <c r="C278" s="93">
        <v>2</v>
      </c>
      <c r="D278" s="109">
        <v>0.0005591043872536602</v>
      </c>
      <c r="E278" s="109">
        <v>3.154195657426271</v>
      </c>
      <c r="F278" s="93" t="s">
        <v>1237</v>
      </c>
      <c r="G278" s="93" t="b">
        <v>0</v>
      </c>
      <c r="H278" s="93" t="b">
        <v>0</v>
      </c>
      <c r="I278" s="93" t="b">
        <v>0</v>
      </c>
      <c r="J278" s="93" t="b">
        <v>0</v>
      </c>
      <c r="K278" s="93" t="b">
        <v>0</v>
      </c>
      <c r="L278" s="93" t="b">
        <v>0</v>
      </c>
    </row>
    <row r="279" spans="1:12" ht="15">
      <c r="A279" s="94" t="s">
        <v>874</v>
      </c>
      <c r="B279" s="93" t="s">
        <v>1057</v>
      </c>
      <c r="C279" s="93">
        <v>2</v>
      </c>
      <c r="D279" s="109">
        <v>0.0005591043872536602</v>
      </c>
      <c r="E279" s="109">
        <v>3.154195657426271</v>
      </c>
      <c r="F279" s="93" t="s">
        <v>1237</v>
      </c>
      <c r="G279" s="93" t="b">
        <v>0</v>
      </c>
      <c r="H279" s="93" t="b">
        <v>0</v>
      </c>
      <c r="I279" s="93" t="b">
        <v>0</v>
      </c>
      <c r="J279" s="93" t="b">
        <v>0</v>
      </c>
      <c r="K279" s="93" t="b">
        <v>0</v>
      </c>
      <c r="L279" s="93" t="b">
        <v>0</v>
      </c>
    </row>
    <row r="280" spans="1:12" ht="15">
      <c r="A280" s="94" t="s">
        <v>1057</v>
      </c>
      <c r="B280" s="93" t="s">
        <v>875</v>
      </c>
      <c r="C280" s="93">
        <v>2</v>
      </c>
      <c r="D280" s="109">
        <v>0.0005591043872536602</v>
      </c>
      <c r="E280" s="109">
        <v>3.154195657426271</v>
      </c>
      <c r="F280" s="93" t="s">
        <v>1237</v>
      </c>
      <c r="G280" s="93" t="b">
        <v>0</v>
      </c>
      <c r="H280" s="93" t="b">
        <v>0</v>
      </c>
      <c r="I280" s="93" t="b">
        <v>0</v>
      </c>
      <c r="J280" s="93" t="b">
        <v>0</v>
      </c>
      <c r="K280" s="93" t="b">
        <v>0</v>
      </c>
      <c r="L280" s="93" t="b">
        <v>0</v>
      </c>
    </row>
    <row r="281" spans="1:12" ht="15">
      <c r="A281" s="94" t="s">
        <v>875</v>
      </c>
      <c r="B281" s="93" t="s">
        <v>1058</v>
      </c>
      <c r="C281" s="93">
        <v>2</v>
      </c>
      <c r="D281" s="109">
        <v>0.0005591043872536602</v>
      </c>
      <c r="E281" s="109">
        <v>3.154195657426271</v>
      </c>
      <c r="F281" s="93" t="s">
        <v>1237</v>
      </c>
      <c r="G281" s="93" t="b">
        <v>0</v>
      </c>
      <c r="H281" s="93" t="b">
        <v>0</v>
      </c>
      <c r="I281" s="93" t="b">
        <v>0</v>
      </c>
      <c r="J281" s="93" t="b">
        <v>0</v>
      </c>
      <c r="K281" s="93" t="b">
        <v>0</v>
      </c>
      <c r="L281" s="93" t="b">
        <v>0</v>
      </c>
    </row>
    <row r="282" spans="1:12" ht="15">
      <c r="A282" s="94" t="s">
        <v>1058</v>
      </c>
      <c r="B282" s="93" t="s">
        <v>755</v>
      </c>
      <c r="C282" s="93">
        <v>2</v>
      </c>
      <c r="D282" s="109">
        <v>0.0005591043872536602</v>
      </c>
      <c r="E282" s="109">
        <v>2.3945278127366407</v>
      </c>
      <c r="F282" s="93" t="s">
        <v>1237</v>
      </c>
      <c r="G282" s="93" t="b">
        <v>0</v>
      </c>
      <c r="H282" s="93" t="b">
        <v>0</v>
      </c>
      <c r="I282" s="93" t="b">
        <v>0</v>
      </c>
      <c r="J282" s="93" t="b">
        <v>0</v>
      </c>
      <c r="K282" s="93" t="b">
        <v>0</v>
      </c>
      <c r="L282" s="93" t="b">
        <v>0</v>
      </c>
    </row>
    <row r="283" spans="1:12" ht="15">
      <c r="A283" s="94" t="s">
        <v>755</v>
      </c>
      <c r="B283" s="93" t="s">
        <v>1059</v>
      </c>
      <c r="C283" s="93">
        <v>2</v>
      </c>
      <c r="D283" s="109">
        <v>0.0005591043872536602</v>
      </c>
      <c r="E283" s="109">
        <v>2.3945278127366407</v>
      </c>
      <c r="F283" s="93" t="s">
        <v>1237</v>
      </c>
      <c r="G283" s="93" t="b">
        <v>0</v>
      </c>
      <c r="H283" s="93" t="b">
        <v>0</v>
      </c>
      <c r="I283" s="93" t="b">
        <v>0</v>
      </c>
      <c r="J283" s="93" t="b">
        <v>0</v>
      </c>
      <c r="K283" s="93" t="b">
        <v>0</v>
      </c>
      <c r="L283" s="93" t="b">
        <v>0</v>
      </c>
    </row>
    <row r="284" spans="1:12" ht="15">
      <c r="A284" s="94" t="s">
        <v>1059</v>
      </c>
      <c r="B284" s="93" t="s">
        <v>937</v>
      </c>
      <c r="C284" s="93">
        <v>2</v>
      </c>
      <c r="D284" s="109">
        <v>0.0005591043872536602</v>
      </c>
      <c r="E284" s="109">
        <v>3.455225653090252</v>
      </c>
      <c r="F284" s="93" t="s">
        <v>1237</v>
      </c>
      <c r="G284" s="93" t="b">
        <v>0</v>
      </c>
      <c r="H284" s="93" t="b">
        <v>0</v>
      </c>
      <c r="I284" s="93" t="b">
        <v>0</v>
      </c>
      <c r="J284" s="93" t="b">
        <v>0</v>
      </c>
      <c r="K284" s="93" t="b">
        <v>0</v>
      </c>
      <c r="L284" s="93" t="b">
        <v>0</v>
      </c>
    </row>
    <row r="285" spans="1:12" ht="15">
      <c r="A285" s="94" t="s">
        <v>937</v>
      </c>
      <c r="B285" s="93" t="s">
        <v>875</v>
      </c>
      <c r="C285" s="93">
        <v>2</v>
      </c>
      <c r="D285" s="109">
        <v>0.0005591043872536602</v>
      </c>
      <c r="E285" s="109">
        <v>2.97810439837059</v>
      </c>
      <c r="F285" s="93" t="s">
        <v>1237</v>
      </c>
      <c r="G285" s="93" t="b">
        <v>0</v>
      </c>
      <c r="H285" s="93" t="b">
        <v>0</v>
      </c>
      <c r="I285" s="93" t="b">
        <v>0</v>
      </c>
      <c r="J285" s="93" t="b">
        <v>0</v>
      </c>
      <c r="K285" s="93" t="b">
        <v>0</v>
      </c>
      <c r="L285" s="93" t="b">
        <v>0</v>
      </c>
    </row>
    <row r="286" spans="1:12" ht="15">
      <c r="A286" s="94" t="s">
        <v>875</v>
      </c>
      <c r="B286" s="93" t="s">
        <v>1060</v>
      </c>
      <c r="C286" s="93">
        <v>2</v>
      </c>
      <c r="D286" s="109">
        <v>0.0005591043872536602</v>
      </c>
      <c r="E286" s="109">
        <v>3.154195657426271</v>
      </c>
      <c r="F286" s="93" t="s">
        <v>1237</v>
      </c>
      <c r="G286" s="93" t="b">
        <v>0</v>
      </c>
      <c r="H286" s="93" t="b">
        <v>0</v>
      </c>
      <c r="I286" s="93" t="b">
        <v>0</v>
      </c>
      <c r="J286" s="93" t="b">
        <v>0</v>
      </c>
      <c r="K286" s="93" t="b">
        <v>0</v>
      </c>
      <c r="L286" s="93" t="b">
        <v>0</v>
      </c>
    </row>
    <row r="287" spans="1:12" ht="15">
      <c r="A287" s="94" t="s">
        <v>1060</v>
      </c>
      <c r="B287" s="93" t="s">
        <v>1061</v>
      </c>
      <c r="C287" s="93">
        <v>2</v>
      </c>
      <c r="D287" s="109">
        <v>0.0005591043872536602</v>
      </c>
      <c r="E287" s="109">
        <v>3.455225653090252</v>
      </c>
      <c r="F287" s="93" t="s">
        <v>1237</v>
      </c>
      <c r="G287" s="93" t="b">
        <v>0</v>
      </c>
      <c r="H287" s="93" t="b">
        <v>0</v>
      </c>
      <c r="I287" s="93" t="b">
        <v>0</v>
      </c>
      <c r="J287" s="93" t="b">
        <v>0</v>
      </c>
      <c r="K287" s="93" t="b">
        <v>0</v>
      </c>
      <c r="L287" s="93" t="b">
        <v>0</v>
      </c>
    </row>
    <row r="288" spans="1:12" ht="15">
      <c r="A288" s="94" t="s">
        <v>1061</v>
      </c>
      <c r="B288" s="93" t="s">
        <v>808</v>
      </c>
      <c r="C288" s="93">
        <v>2</v>
      </c>
      <c r="D288" s="109">
        <v>0.0005591043872536602</v>
      </c>
      <c r="E288" s="109">
        <v>2.9111576087399764</v>
      </c>
      <c r="F288" s="93" t="s">
        <v>1237</v>
      </c>
      <c r="G288" s="93" t="b">
        <v>0</v>
      </c>
      <c r="H288" s="93" t="b">
        <v>0</v>
      </c>
      <c r="I288" s="93" t="b">
        <v>0</v>
      </c>
      <c r="J288" s="93" t="b">
        <v>0</v>
      </c>
      <c r="K288" s="93" t="b">
        <v>0</v>
      </c>
      <c r="L288" s="93" t="b">
        <v>0</v>
      </c>
    </row>
    <row r="289" spans="1:12" ht="15">
      <c r="A289" s="94" t="s">
        <v>739</v>
      </c>
      <c r="B289" s="93" t="s">
        <v>763</v>
      </c>
      <c r="C289" s="93">
        <v>2</v>
      </c>
      <c r="D289" s="109">
        <v>0.0005591043872536602</v>
      </c>
      <c r="E289" s="109">
        <v>1.1868817391391875</v>
      </c>
      <c r="F289" s="93" t="s">
        <v>1237</v>
      </c>
      <c r="G289" s="93" t="b">
        <v>0</v>
      </c>
      <c r="H289" s="93" t="b">
        <v>0</v>
      </c>
      <c r="I289" s="93" t="b">
        <v>0</v>
      </c>
      <c r="J289" s="93" t="b">
        <v>0</v>
      </c>
      <c r="K289" s="93" t="b">
        <v>0</v>
      </c>
      <c r="L289" s="93" t="b">
        <v>0</v>
      </c>
    </row>
    <row r="290" spans="1:12" ht="15">
      <c r="A290" s="94" t="s">
        <v>950</v>
      </c>
      <c r="B290" s="93" t="s">
        <v>951</v>
      </c>
      <c r="C290" s="93">
        <v>2</v>
      </c>
      <c r="D290" s="109">
        <v>0.0005591043872536602</v>
      </c>
      <c r="E290" s="109">
        <v>3.10304313497889</v>
      </c>
      <c r="F290" s="93" t="s">
        <v>1237</v>
      </c>
      <c r="G290" s="93" t="b">
        <v>0</v>
      </c>
      <c r="H290" s="93" t="b">
        <v>0</v>
      </c>
      <c r="I290" s="93" t="b">
        <v>0</v>
      </c>
      <c r="J290" s="93" t="b">
        <v>0</v>
      </c>
      <c r="K290" s="93" t="b">
        <v>0</v>
      </c>
      <c r="L290" s="93" t="b">
        <v>0</v>
      </c>
    </row>
    <row r="291" spans="1:12" ht="15">
      <c r="A291" s="94" t="s">
        <v>775</v>
      </c>
      <c r="B291" s="93" t="s">
        <v>952</v>
      </c>
      <c r="C291" s="93">
        <v>2</v>
      </c>
      <c r="D291" s="109">
        <v>0.0005591043872536602</v>
      </c>
      <c r="E291" s="109">
        <v>2.538771704540327</v>
      </c>
      <c r="F291" s="93" t="s">
        <v>1237</v>
      </c>
      <c r="G291" s="93" t="b">
        <v>0</v>
      </c>
      <c r="H291" s="93" t="b">
        <v>0</v>
      </c>
      <c r="I291" s="93" t="b">
        <v>0</v>
      </c>
      <c r="J291" s="93" t="b">
        <v>0</v>
      </c>
      <c r="K291" s="93" t="b">
        <v>0</v>
      </c>
      <c r="L291" s="93" t="b">
        <v>0</v>
      </c>
    </row>
    <row r="292" spans="1:12" ht="15">
      <c r="A292" s="94" t="s">
        <v>952</v>
      </c>
      <c r="B292" s="93" t="s">
        <v>752</v>
      </c>
      <c r="C292" s="93">
        <v>2</v>
      </c>
      <c r="D292" s="109">
        <v>0.0005591043872536602</v>
      </c>
      <c r="E292" s="109">
        <v>2.133006358356333</v>
      </c>
      <c r="F292" s="93" t="s">
        <v>1237</v>
      </c>
      <c r="G292" s="93" t="b">
        <v>0</v>
      </c>
      <c r="H292" s="93" t="b">
        <v>0</v>
      </c>
      <c r="I292" s="93" t="b">
        <v>0</v>
      </c>
      <c r="J292" s="93" t="b">
        <v>0</v>
      </c>
      <c r="K292" s="93" t="b">
        <v>0</v>
      </c>
      <c r="L292" s="93" t="b">
        <v>0</v>
      </c>
    </row>
    <row r="293" spans="1:12" ht="15">
      <c r="A293" s="94" t="s">
        <v>1064</v>
      </c>
      <c r="B293" s="93" t="s">
        <v>1065</v>
      </c>
      <c r="C293" s="93">
        <v>2</v>
      </c>
      <c r="D293" s="109">
        <v>0.0005591043872536602</v>
      </c>
      <c r="E293" s="109">
        <v>3.455225653090252</v>
      </c>
      <c r="F293" s="93" t="s">
        <v>1237</v>
      </c>
      <c r="G293" s="93" t="b">
        <v>0</v>
      </c>
      <c r="H293" s="93" t="b">
        <v>0</v>
      </c>
      <c r="I293" s="93" t="b">
        <v>0</v>
      </c>
      <c r="J293" s="93" t="b">
        <v>0</v>
      </c>
      <c r="K293" s="93" t="b">
        <v>0</v>
      </c>
      <c r="L293" s="93" t="b">
        <v>0</v>
      </c>
    </row>
    <row r="294" spans="1:12" ht="15">
      <c r="A294" s="94" t="s">
        <v>713</v>
      </c>
      <c r="B294" s="93" t="s">
        <v>869</v>
      </c>
      <c r="C294" s="93">
        <v>2</v>
      </c>
      <c r="D294" s="109">
        <v>0.0005591043872536602</v>
      </c>
      <c r="E294" s="109">
        <v>0.7459556921144215</v>
      </c>
      <c r="F294" s="93" t="s">
        <v>1237</v>
      </c>
      <c r="G294" s="93" t="b">
        <v>1</v>
      </c>
      <c r="H294" s="93" t="b">
        <v>0</v>
      </c>
      <c r="I294" s="93" t="b">
        <v>0</v>
      </c>
      <c r="J294" s="93" t="b">
        <v>0</v>
      </c>
      <c r="K294" s="93" t="b">
        <v>0</v>
      </c>
      <c r="L294" s="93" t="b">
        <v>0</v>
      </c>
    </row>
    <row r="295" spans="1:12" ht="15">
      <c r="A295" s="94" t="s">
        <v>869</v>
      </c>
      <c r="B295" s="93" t="s">
        <v>1066</v>
      </c>
      <c r="C295" s="93">
        <v>2</v>
      </c>
      <c r="D295" s="109">
        <v>0.0005591043872536602</v>
      </c>
      <c r="E295" s="109">
        <v>3.154195657426271</v>
      </c>
      <c r="F295" s="93" t="s">
        <v>1237</v>
      </c>
      <c r="G295" s="93" t="b">
        <v>0</v>
      </c>
      <c r="H295" s="93" t="b">
        <v>0</v>
      </c>
      <c r="I295" s="93" t="b">
        <v>0</v>
      </c>
      <c r="J295" s="93" t="b">
        <v>0</v>
      </c>
      <c r="K295" s="93" t="b">
        <v>0</v>
      </c>
      <c r="L295" s="93" t="b">
        <v>0</v>
      </c>
    </row>
    <row r="296" spans="1:12" ht="15">
      <c r="A296" s="94" t="s">
        <v>1066</v>
      </c>
      <c r="B296" s="93" t="s">
        <v>1067</v>
      </c>
      <c r="C296" s="93">
        <v>2</v>
      </c>
      <c r="D296" s="109">
        <v>0.0005591043872536602</v>
      </c>
      <c r="E296" s="109">
        <v>3.455225653090252</v>
      </c>
      <c r="F296" s="93" t="s">
        <v>1237</v>
      </c>
      <c r="G296" s="93" t="b">
        <v>0</v>
      </c>
      <c r="H296" s="93" t="b">
        <v>0</v>
      </c>
      <c r="I296" s="93" t="b">
        <v>0</v>
      </c>
      <c r="J296" s="93" t="b">
        <v>0</v>
      </c>
      <c r="K296" s="93" t="b">
        <v>0</v>
      </c>
      <c r="L296" s="93" t="b">
        <v>0</v>
      </c>
    </row>
    <row r="297" spans="1:12" ht="15">
      <c r="A297" s="94" t="s">
        <v>796</v>
      </c>
      <c r="B297" s="93" t="s">
        <v>840</v>
      </c>
      <c r="C297" s="93">
        <v>2</v>
      </c>
      <c r="D297" s="109">
        <v>0.0005591043872536602</v>
      </c>
      <c r="E297" s="109">
        <v>2.455225653090252</v>
      </c>
      <c r="F297" s="93" t="s">
        <v>1237</v>
      </c>
      <c r="G297" s="93" t="b">
        <v>0</v>
      </c>
      <c r="H297" s="93" t="b">
        <v>0</v>
      </c>
      <c r="I297" s="93" t="b">
        <v>0</v>
      </c>
      <c r="J297" s="93" t="b">
        <v>0</v>
      </c>
      <c r="K297" s="93" t="b">
        <v>0</v>
      </c>
      <c r="L297" s="93" t="b">
        <v>0</v>
      </c>
    </row>
    <row r="298" spans="1:12" ht="15">
      <c r="A298" s="94" t="s">
        <v>790</v>
      </c>
      <c r="B298" s="93" t="s">
        <v>883</v>
      </c>
      <c r="C298" s="93">
        <v>2</v>
      </c>
      <c r="D298" s="109">
        <v>0.0005591043872536602</v>
      </c>
      <c r="E298" s="109">
        <v>2.5009831436509273</v>
      </c>
      <c r="F298" s="93" t="s">
        <v>1237</v>
      </c>
      <c r="G298" s="93" t="b">
        <v>0</v>
      </c>
      <c r="H298" s="93" t="b">
        <v>0</v>
      </c>
      <c r="I298" s="93" t="b">
        <v>0</v>
      </c>
      <c r="J298" s="93" t="b">
        <v>1</v>
      </c>
      <c r="K298" s="93" t="b">
        <v>0</v>
      </c>
      <c r="L298" s="93" t="b">
        <v>0</v>
      </c>
    </row>
    <row r="299" spans="1:12" ht="15">
      <c r="A299" s="94" t="s">
        <v>764</v>
      </c>
      <c r="B299" s="93" t="s">
        <v>765</v>
      </c>
      <c r="C299" s="93">
        <v>2</v>
      </c>
      <c r="D299" s="109">
        <v>0.0005591043872536602</v>
      </c>
      <c r="E299" s="109">
        <v>1.8697649235817515</v>
      </c>
      <c r="F299" s="93" t="s">
        <v>1237</v>
      </c>
      <c r="G299" s="93" t="b">
        <v>0</v>
      </c>
      <c r="H299" s="93" t="b">
        <v>0</v>
      </c>
      <c r="I299" s="93" t="b">
        <v>0</v>
      </c>
      <c r="J299" s="93" t="b">
        <v>0</v>
      </c>
      <c r="K299" s="93" t="b">
        <v>0</v>
      </c>
      <c r="L299" s="93" t="b">
        <v>0</v>
      </c>
    </row>
    <row r="300" spans="1:12" ht="15">
      <c r="A300" s="94" t="s">
        <v>765</v>
      </c>
      <c r="B300" s="93" t="s">
        <v>1081</v>
      </c>
      <c r="C300" s="93">
        <v>2</v>
      </c>
      <c r="D300" s="109">
        <v>0.0005591043872536602</v>
      </c>
      <c r="E300" s="109">
        <v>2.642312296447397</v>
      </c>
      <c r="F300" s="93" t="s">
        <v>1237</v>
      </c>
      <c r="G300" s="93" t="b">
        <v>0</v>
      </c>
      <c r="H300" s="93" t="b">
        <v>0</v>
      </c>
      <c r="I300" s="93" t="b">
        <v>0</v>
      </c>
      <c r="J300" s="93" t="b">
        <v>0</v>
      </c>
      <c r="K300" s="93" t="b">
        <v>0</v>
      </c>
      <c r="L300" s="93" t="b">
        <v>0</v>
      </c>
    </row>
    <row r="301" spans="1:12" ht="15">
      <c r="A301" s="94" t="s">
        <v>1081</v>
      </c>
      <c r="B301" s="93" t="s">
        <v>798</v>
      </c>
      <c r="C301" s="93">
        <v>2</v>
      </c>
      <c r="D301" s="109">
        <v>0.0005591043872536602</v>
      </c>
      <c r="E301" s="109">
        <v>2.85316566176229</v>
      </c>
      <c r="F301" s="93" t="s">
        <v>1237</v>
      </c>
      <c r="G301" s="93" t="b">
        <v>0</v>
      </c>
      <c r="H301" s="93" t="b">
        <v>0</v>
      </c>
      <c r="I301" s="93" t="b">
        <v>0</v>
      </c>
      <c r="J301" s="93" t="b">
        <v>0</v>
      </c>
      <c r="K301" s="93" t="b">
        <v>0</v>
      </c>
      <c r="L301" s="93" t="b">
        <v>0</v>
      </c>
    </row>
    <row r="302" spans="1:12" ht="15">
      <c r="A302" s="94" t="s">
        <v>956</v>
      </c>
      <c r="B302" s="93" t="s">
        <v>957</v>
      </c>
      <c r="C302" s="93">
        <v>2</v>
      </c>
      <c r="D302" s="109">
        <v>0.0006631230450504747</v>
      </c>
      <c r="E302" s="109">
        <v>3.279134394034571</v>
      </c>
      <c r="F302" s="93" t="s">
        <v>1237</v>
      </c>
      <c r="G302" s="93" t="b">
        <v>0</v>
      </c>
      <c r="H302" s="93" t="b">
        <v>0</v>
      </c>
      <c r="I302" s="93" t="b">
        <v>0</v>
      </c>
      <c r="J302" s="93" t="b">
        <v>0</v>
      </c>
      <c r="K302" s="93" t="b">
        <v>0</v>
      </c>
      <c r="L302" s="93" t="b">
        <v>0</v>
      </c>
    </row>
    <row r="303" spans="1:12" ht="15">
      <c r="A303" s="94" t="s">
        <v>813</v>
      </c>
      <c r="B303" s="93" t="s">
        <v>715</v>
      </c>
      <c r="C303" s="93">
        <v>2</v>
      </c>
      <c r="D303" s="109">
        <v>0.0005591043872536602</v>
      </c>
      <c r="E303" s="109">
        <v>1.0850828060391502</v>
      </c>
      <c r="F303" s="93" t="s">
        <v>1237</v>
      </c>
      <c r="G303" s="93" t="b">
        <v>0</v>
      </c>
      <c r="H303" s="93" t="b">
        <v>0</v>
      </c>
      <c r="I303" s="93" t="b">
        <v>0</v>
      </c>
      <c r="J303" s="93" t="b">
        <v>0</v>
      </c>
      <c r="K303" s="93" t="b">
        <v>0</v>
      </c>
      <c r="L303" s="93" t="b">
        <v>0</v>
      </c>
    </row>
    <row r="304" spans="1:12" ht="15">
      <c r="A304" s="94" t="s">
        <v>725</v>
      </c>
      <c r="B304" s="93" t="s">
        <v>956</v>
      </c>
      <c r="C304" s="93">
        <v>2</v>
      </c>
      <c r="D304" s="109">
        <v>0.0005591043872536602</v>
      </c>
      <c r="E304" s="109">
        <v>1.8167363961356149</v>
      </c>
      <c r="F304" s="93" t="s">
        <v>1237</v>
      </c>
      <c r="G304" s="93" t="b">
        <v>0</v>
      </c>
      <c r="H304" s="93" t="b">
        <v>0</v>
      </c>
      <c r="I304" s="93" t="b">
        <v>0</v>
      </c>
      <c r="J304" s="93" t="b">
        <v>0</v>
      </c>
      <c r="K304" s="93" t="b">
        <v>0</v>
      </c>
      <c r="L304" s="93" t="b">
        <v>0</v>
      </c>
    </row>
    <row r="305" spans="1:12" ht="15">
      <c r="A305" s="94" t="s">
        <v>778</v>
      </c>
      <c r="B305" s="93" t="s">
        <v>731</v>
      </c>
      <c r="C305" s="93">
        <v>2</v>
      </c>
      <c r="D305" s="109">
        <v>0.0005591043872536602</v>
      </c>
      <c r="E305" s="109">
        <v>1.3083227831620532</v>
      </c>
      <c r="F305" s="93" t="s">
        <v>1237</v>
      </c>
      <c r="G305" s="93" t="b">
        <v>0</v>
      </c>
      <c r="H305" s="93" t="b">
        <v>0</v>
      </c>
      <c r="I305" s="93" t="b">
        <v>0</v>
      </c>
      <c r="J305" s="93" t="b">
        <v>0</v>
      </c>
      <c r="K305" s="93" t="b">
        <v>0</v>
      </c>
      <c r="L305" s="93" t="b">
        <v>0</v>
      </c>
    </row>
    <row r="306" spans="1:12" ht="15">
      <c r="A306" s="94" t="s">
        <v>1082</v>
      </c>
      <c r="B306" s="93" t="s">
        <v>764</v>
      </c>
      <c r="C306" s="93">
        <v>2</v>
      </c>
      <c r="D306" s="109">
        <v>0.0005591043872536602</v>
      </c>
      <c r="E306" s="109">
        <v>2.642312296447397</v>
      </c>
      <c r="F306" s="93" t="s">
        <v>1237</v>
      </c>
      <c r="G306" s="93" t="b">
        <v>1</v>
      </c>
      <c r="H306" s="93" t="b">
        <v>0</v>
      </c>
      <c r="I306" s="93" t="b">
        <v>0</v>
      </c>
      <c r="J306" s="93" t="b">
        <v>0</v>
      </c>
      <c r="K306" s="93" t="b">
        <v>0</v>
      </c>
      <c r="L306" s="93" t="b">
        <v>0</v>
      </c>
    </row>
    <row r="307" spans="1:12" ht="15">
      <c r="A307" s="94" t="s">
        <v>713</v>
      </c>
      <c r="B307" s="93" t="s">
        <v>764</v>
      </c>
      <c r="C307" s="93">
        <v>2</v>
      </c>
      <c r="D307" s="109">
        <v>0.0005591043872536602</v>
      </c>
      <c r="E307" s="109">
        <v>0.23407233113554712</v>
      </c>
      <c r="F307" s="93" t="s">
        <v>1237</v>
      </c>
      <c r="G307" s="93" t="b">
        <v>1</v>
      </c>
      <c r="H307" s="93" t="b">
        <v>0</v>
      </c>
      <c r="I307" s="93" t="b">
        <v>0</v>
      </c>
      <c r="J307" s="93" t="b">
        <v>0</v>
      </c>
      <c r="K307" s="93" t="b">
        <v>0</v>
      </c>
      <c r="L307" s="93" t="b">
        <v>0</v>
      </c>
    </row>
    <row r="308" spans="1:12" ht="15">
      <c r="A308" s="94" t="s">
        <v>764</v>
      </c>
      <c r="B308" s="93" t="s">
        <v>1083</v>
      </c>
      <c r="C308" s="93">
        <v>2</v>
      </c>
      <c r="D308" s="109">
        <v>0.0005591043872536602</v>
      </c>
      <c r="E308" s="109">
        <v>2.6101276130759956</v>
      </c>
      <c r="F308" s="93" t="s">
        <v>1237</v>
      </c>
      <c r="G308" s="93" t="b">
        <v>0</v>
      </c>
      <c r="H308" s="93" t="b">
        <v>0</v>
      </c>
      <c r="I308" s="93" t="b">
        <v>0</v>
      </c>
      <c r="J308" s="93" t="b">
        <v>0</v>
      </c>
      <c r="K308" s="93" t="b">
        <v>0</v>
      </c>
      <c r="L308" s="93" t="b">
        <v>0</v>
      </c>
    </row>
    <row r="309" spans="1:12" ht="15">
      <c r="A309" s="94" t="s">
        <v>1083</v>
      </c>
      <c r="B309" s="93" t="s">
        <v>1084</v>
      </c>
      <c r="C309" s="93">
        <v>2</v>
      </c>
      <c r="D309" s="109">
        <v>0.0005591043872536602</v>
      </c>
      <c r="E309" s="109">
        <v>3.455225653090252</v>
      </c>
      <c r="F309" s="93" t="s">
        <v>1237</v>
      </c>
      <c r="G309" s="93" t="b">
        <v>0</v>
      </c>
      <c r="H309" s="93" t="b">
        <v>0</v>
      </c>
      <c r="I309" s="93" t="b">
        <v>0</v>
      </c>
      <c r="J309" s="93" t="b">
        <v>0</v>
      </c>
      <c r="K309" s="93" t="b">
        <v>0</v>
      </c>
      <c r="L309" s="93" t="b">
        <v>0</v>
      </c>
    </row>
    <row r="310" spans="1:12" ht="15">
      <c r="A310" s="94" t="s">
        <v>827</v>
      </c>
      <c r="B310" s="93" t="s">
        <v>1085</v>
      </c>
      <c r="C310" s="93">
        <v>2</v>
      </c>
      <c r="D310" s="109">
        <v>0.0005591043872536602</v>
      </c>
      <c r="E310" s="109">
        <v>2.97810439837059</v>
      </c>
      <c r="F310" s="93" t="s">
        <v>1237</v>
      </c>
      <c r="G310" s="93" t="b">
        <v>1</v>
      </c>
      <c r="H310" s="93" t="b">
        <v>0</v>
      </c>
      <c r="I310" s="93" t="b">
        <v>0</v>
      </c>
      <c r="J310" s="93" t="b">
        <v>0</v>
      </c>
      <c r="K310" s="93" t="b">
        <v>0</v>
      </c>
      <c r="L310" s="93" t="b">
        <v>0</v>
      </c>
    </row>
    <row r="311" spans="1:12" ht="15">
      <c r="A311" s="94" t="s">
        <v>1085</v>
      </c>
      <c r="B311" s="93" t="s">
        <v>844</v>
      </c>
      <c r="C311" s="93">
        <v>2</v>
      </c>
      <c r="D311" s="109">
        <v>0.0005591043872536602</v>
      </c>
      <c r="E311" s="109">
        <v>3.0572856444182146</v>
      </c>
      <c r="F311" s="93" t="s">
        <v>1237</v>
      </c>
      <c r="G311" s="93" t="b">
        <v>0</v>
      </c>
      <c r="H311" s="93" t="b">
        <v>0</v>
      </c>
      <c r="I311" s="93" t="b">
        <v>0</v>
      </c>
      <c r="J311" s="93" t="b">
        <v>0</v>
      </c>
      <c r="K311" s="93" t="b">
        <v>0</v>
      </c>
      <c r="L311" s="93" t="b">
        <v>0</v>
      </c>
    </row>
    <row r="312" spans="1:12" ht="15">
      <c r="A312" s="94" t="s">
        <v>718</v>
      </c>
      <c r="B312" s="93" t="s">
        <v>889</v>
      </c>
      <c r="C312" s="93">
        <v>2</v>
      </c>
      <c r="D312" s="109">
        <v>0.0005591043872536602</v>
      </c>
      <c r="E312" s="109">
        <v>1.5009831436509276</v>
      </c>
      <c r="F312" s="93" t="s">
        <v>1237</v>
      </c>
      <c r="G312" s="93" t="b">
        <v>0</v>
      </c>
      <c r="H312" s="93" t="b">
        <v>0</v>
      </c>
      <c r="I312" s="93" t="b">
        <v>0</v>
      </c>
      <c r="J312" s="93" t="b">
        <v>0</v>
      </c>
      <c r="K312" s="93" t="b">
        <v>0</v>
      </c>
      <c r="L312" s="93" t="b">
        <v>0</v>
      </c>
    </row>
    <row r="313" spans="1:12" ht="15">
      <c r="A313" s="94" t="s">
        <v>1087</v>
      </c>
      <c r="B313" s="93" t="s">
        <v>782</v>
      </c>
      <c r="C313" s="93">
        <v>2</v>
      </c>
      <c r="D313" s="109">
        <v>0.0005591043872536602</v>
      </c>
      <c r="E313" s="109">
        <v>2.8020131393149086</v>
      </c>
      <c r="F313" s="93" t="s">
        <v>1237</v>
      </c>
      <c r="G313" s="93" t="b">
        <v>0</v>
      </c>
      <c r="H313" s="93" t="b">
        <v>0</v>
      </c>
      <c r="I313" s="93" t="b">
        <v>0</v>
      </c>
      <c r="J313" s="93" t="b">
        <v>0</v>
      </c>
      <c r="K313" s="93" t="b">
        <v>0</v>
      </c>
      <c r="L313" s="93" t="b">
        <v>0</v>
      </c>
    </row>
    <row r="314" spans="1:12" ht="15">
      <c r="A314" s="94" t="s">
        <v>777</v>
      </c>
      <c r="B314" s="93" t="s">
        <v>1088</v>
      </c>
      <c r="C314" s="93">
        <v>2</v>
      </c>
      <c r="D314" s="109">
        <v>0.0005591043872536602</v>
      </c>
      <c r="E314" s="109">
        <v>2.7148629635960084</v>
      </c>
      <c r="F314" s="93" t="s">
        <v>1237</v>
      </c>
      <c r="G314" s="93" t="b">
        <v>0</v>
      </c>
      <c r="H314" s="93" t="b">
        <v>0</v>
      </c>
      <c r="I314" s="93" t="b">
        <v>0</v>
      </c>
      <c r="J314" s="93" t="b">
        <v>0</v>
      </c>
      <c r="K314" s="93" t="b">
        <v>0</v>
      </c>
      <c r="L314" s="93" t="b">
        <v>0</v>
      </c>
    </row>
    <row r="315" spans="1:12" ht="15">
      <c r="A315" s="94" t="s">
        <v>1090</v>
      </c>
      <c r="B315" s="93" t="s">
        <v>961</v>
      </c>
      <c r="C315" s="93">
        <v>2</v>
      </c>
      <c r="D315" s="109">
        <v>0.0005591043872536602</v>
      </c>
      <c r="E315" s="109">
        <v>3.279134394034571</v>
      </c>
      <c r="F315" s="93" t="s">
        <v>1237</v>
      </c>
      <c r="G315" s="93" t="b">
        <v>0</v>
      </c>
      <c r="H315" s="93" t="b">
        <v>0</v>
      </c>
      <c r="I315" s="93" t="b">
        <v>0</v>
      </c>
      <c r="J315" s="93" t="b">
        <v>0</v>
      </c>
      <c r="K315" s="93" t="b">
        <v>0</v>
      </c>
      <c r="L315" s="93" t="b">
        <v>0</v>
      </c>
    </row>
    <row r="316" spans="1:12" ht="15">
      <c r="A316" s="94" t="s">
        <v>961</v>
      </c>
      <c r="B316" s="93" t="s">
        <v>753</v>
      </c>
      <c r="C316" s="93">
        <v>2</v>
      </c>
      <c r="D316" s="109">
        <v>0.0005591043872536602</v>
      </c>
      <c r="E316" s="109">
        <v>2.148800625539565</v>
      </c>
      <c r="F316" s="93" t="s">
        <v>1237</v>
      </c>
      <c r="G316" s="93" t="b">
        <v>0</v>
      </c>
      <c r="H316" s="93" t="b">
        <v>0</v>
      </c>
      <c r="I316" s="93" t="b">
        <v>0</v>
      </c>
      <c r="J316" s="93" t="b">
        <v>0</v>
      </c>
      <c r="K316" s="93" t="b">
        <v>0</v>
      </c>
      <c r="L316" s="93" t="b">
        <v>0</v>
      </c>
    </row>
    <row r="317" spans="1:12" ht="15">
      <c r="A317" s="94" t="s">
        <v>753</v>
      </c>
      <c r="B317" s="93" t="s">
        <v>791</v>
      </c>
      <c r="C317" s="93">
        <v>2</v>
      </c>
      <c r="D317" s="109">
        <v>0.0005591043872536602</v>
      </c>
      <c r="E317" s="109">
        <v>1.6716793708199025</v>
      </c>
      <c r="F317" s="93" t="s">
        <v>1237</v>
      </c>
      <c r="G317" s="93" t="b">
        <v>0</v>
      </c>
      <c r="H317" s="93" t="b">
        <v>0</v>
      </c>
      <c r="I317" s="93" t="b">
        <v>0</v>
      </c>
      <c r="J317" s="93" t="b">
        <v>0</v>
      </c>
      <c r="K317" s="93" t="b">
        <v>0</v>
      </c>
      <c r="L317" s="93" t="b">
        <v>0</v>
      </c>
    </row>
    <row r="318" spans="1:12" ht="15">
      <c r="A318" s="94" t="s">
        <v>955</v>
      </c>
      <c r="B318" s="93" t="s">
        <v>766</v>
      </c>
      <c r="C318" s="93">
        <v>2</v>
      </c>
      <c r="D318" s="109">
        <v>0.0005591043872536602</v>
      </c>
      <c r="E318" s="109">
        <v>2.4662210373917155</v>
      </c>
      <c r="F318" s="93" t="s">
        <v>1237</v>
      </c>
      <c r="G318" s="93" t="b">
        <v>0</v>
      </c>
      <c r="H318" s="93" t="b">
        <v>0</v>
      </c>
      <c r="I318" s="93" t="b">
        <v>0</v>
      </c>
      <c r="J318" s="93" t="b">
        <v>1</v>
      </c>
      <c r="K318" s="93" t="b">
        <v>0</v>
      </c>
      <c r="L318" s="93" t="b">
        <v>0</v>
      </c>
    </row>
    <row r="319" spans="1:12" ht="15">
      <c r="A319" s="94" t="s">
        <v>754</v>
      </c>
      <c r="B319" s="93" t="s">
        <v>847</v>
      </c>
      <c r="C319" s="93">
        <v>2</v>
      </c>
      <c r="D319" s="109">
        <v>0.0005591043872536602</v>
      </c>
      <c r="E319" s="109">
        <v>1.9603756314101581</v>
      </c>
      <c r="F319" s="93" t="s">
        <v>1237</v>
      </c>
      <c r="G319" s="93" t="b">
        <v>0</v>
      </c>
      <c r="H319" s="93" t="b">
        <v>0</v>
      </c>
      <c r="I319" s="93" t="b">
        <v>0</v>
      </c>
      <c r="J319" s="93" t="b">
        <v>0</v>
      </c>
      <c r="K319" s="93" t="b">
        <v>0</v>
      </c>
      <c r="L319" s="93" t="b">
        <v>0</v>
      </c>
    </row>
    <row r="320" spans="1:12" ht="15">
      <c r="A320" s="94" t="s">
        <v>1096</v>
      </c>
      <c r="B320" s="93" t="s">
        <v>714</v>
      </c>
      <c r="C320" s="93">
        <v>2</v>
      </c>
      <c r="D320" s="109">
        <v>0.0005591043872536602</v>
      </c>
      <c r="E320" s="109">
        <v>1.1663060474285256</v>
      </c>
      <c r="F320" s="93" t="s">
        <v>1237</v>
      </c>
      <c r="G320" s="93" t="b">
        <v>0</v>
      </c>
      <c r="H320" s="93" t="b">
        <v>0</v>
      </c>
      <c r="I320" s="93" t="b">
        <v>0</v>
      </c>
      <c r="J320" s="93" t="b">
        <v>0</v>
      </c>
      <c r="K320" s="93" t="b">
        <v>0</v>
      </c>
      <c r="L320" s="93" t="b">
        <v>0</v>
      </c>
    </row>
    <row r="321" spans="1:12" ht="15">
      <c r="A321" s="94" t="s">
        <v>762</v>
      </c>
      <c r="B321" s="93" t="s">
        <v>886</v>
      </c>
      <c r="C321" s="93">
        <v>2</v>
      </c>
      <c r="D321" s="109">
        <v>0.0005591043872536602</v>
      </c>
      <c r="E321" s="109">
        <v>2.279134394034571</v>
      </c>
      <c r="F321" s="93" t="s">
        <v>1237</v>
      </c>
      <c r="G321" s="93" t="b">
        <v>0</v>
      </c>
      <c r="H321" s="93" t="b">
        <v>0</v>
      </c>
      <c r="I321" s="93" t="b">
        <v>0</v>
      </c>
      <c r="J321" s="93" t="b">
        <v>0</v>
      </c>
      <c r="K321" s="93" t="b">
        <v>0</v>
      </c>
      <c r="L321" s="93" t="b">
        <v>0</v>
      </c>
    </row>
    <row r="322" spans="1:12" ht="15">
      <c r="A322" s="94" t="s">
        <v>713</v>
      </c>
      <c r="B322" s="93" t="s">
        <v>791</v>
      </c>
      <c r="C322" s="93">
        <v>2</v>
      </c>
      <c r="D322" s="109">
        <v>0.0005591043872536602</v>
      </c>
      <c r="E322" s="109">
        <v>0.393773174003059</v>
      </c>
      <c r="F322" s="93" t="s">
        <v>1237</v>
      </c>
      <c r="G322" s="93" t="b">
        <v>1</v>
      </c>
      <c r="H322" s="93" t="b">
        <v>0</v>
      </c>
      <c r="I322" s="93" t="b">
        <v>0</v>
      </c>
      <c r="J322" s="93" t="b">
        <v>0</v>
      </c>
      <c r="K322" s="93" t="b">
        <v>0</v>
      </c>
      <c r="L322" s="93" t="b">
        <v>0</v>
      </c>
    </row>
    <row r="323" spans="1:12" ht="15">
      <c r="A323" s="94" t="s">
        <v>760</v>
      </c>
      <c r="B323" s="93" t="s">
        <v>753</v>
      </c>
      <c r="C323" s="93">
        <v>2</v>
      </c>
      <c r="D323" s="109">
        <v>0.0005591043872536602</v>
      </c>
      <c r="E323" s="109">
        <v>1.3954729588809534</v>
      </c>
      <c r="F323" s="93" t="s">
        <v>1237</v>
      </c>
      <c r="G323" s="93" t="b">
        <v>0</v>
      </c>
      <c r="H323" s="93" t="b">
        <v>0</v>
      </c>
      <c r="I323" s="93" t="b">
        <v>0</v>
      </c>
      <c r="J323" s="93" t="b">
        <v>0</v>
      </c>
      <c r="K323" s="93" t="b">
        <v>0</v>
      </c>
      <c r="L323" s="93" t="b">
        <v>0</v>
      </c>
    </row>
    <row r="324" spans="1:12" ht="15">
      <c r="A324" s="94" t="s">
        <v>895</v>
      </c>
      <c r="B324" s="93" t="s">
        <v>763</v>
      </c>
      <c r="C324" s="93">
        <v>2</v>
      </c>
      <c r="D324" s="109">
        <v>0.0005591043872536602</v>
      </c>
      <c r="E324" s="109">
        <v>2.3090976174120144</v>
      </c>
      <c r="F324" s="93" t="s">
        <v>1237</v>
      </c>
      <c r="G324" s="93" t="b">
        <v>0</v>
      </c>
      <c r="H324" s="93" t="b">
        <v>0</v>
      </c>
      <c r="I324" s="93" t="b">
        <v>0</v>
      </c>
      <c r="J324" s="93" t="b">
        <v>0</v>
      </c>
      <c r="K324" s="93" t="b">
        <v>0</v>
      </c>
      <c r="L324" s="93" t="b">
        <v>0</v>
      </c>
    </row>
    <row r="325" spans="1:12" ht="15">
      <c r="A325" s="94" t="s">
        <v>763</v>
      </c>
      <c r="B325" s="93" t="s">
        <v>731</v>
      </c>
      <c r="C325" s="93">
        <v>2</v>
      </c>
      <c r="D325" s="109">
        <v>0.0005591043872536602</v>
      </c>
      <c r="E325" s="109">
        <v>1.2035874326420402</v>
      </c>
      <c r="F325" s="93" t="s">
        <v>1237</v>
      </c>
      <c r="G325" s="93" t="b">
        <v>0</v>
      </c>
      <c r="H325" s="93" t="b">
        <v>0</v>
      </c>
      <c r="I325" s="93" t="b">
        <v>0</v>
      </c>
      <c r="J325" s="93" t="b">
        <v>0</v>
      </c>
      <c r="K325" s="93" t="b">
        <v>0</v>
      </c>
      <c r="L325" s="93" t="b">
        <v>0</v>
      </c>
    </row>
    <row r="326" spans="1:12" ht="15">
      <c r="A326" s="94" t="s">
        <v>976</v>
      </c>
      <c r="B326" s="93" t="s">
        <v>801</v>
      </c>
      <c r="C326" s="93">
        <v>2</v>
      </c>
      <c r="D326" s="109">
        <v>0.0005591043872536602</v>
      </c>
      <c r="E326" s="109">
        <v>2.7350663496842955</v>
      </c>
      <c r="F326" s="93" t="s">
        <v>1237</v>
      </c>
      <c r="G326" s="93" t="b">
        <v>0</v>
      </c>
      <c r="H326" s="93" t="b">
        <v>0</v>
      </c>
      <c r="I326" s="93" t="b">
        <v>0</v>
      </c>
      <c r="J326" s="93" t="b">
        <v>0</v>
      </c>
      <c r="K326" s="93" t="b">
        <v>0</v>
      </c>
      <c r="L326" s="93" t="b">
        <v>0</v>
      </c>
    </row>
    <row r="327" spans="1:12" ht="15">
      <c r="A327" s="94" t="s">
        <v>801</v>
      </c>
      <c r="B327" s="93" t="s">
        <v>849</v>
      </c>
      <c r="C327" s="93">
        <v>2</v>
      </c>
      <c r="D327" s="109">
        <v>0.0005591043872536602</v>
      </c>
      <c r="E327" s="109">
        <v>2.455225653090252</v>
      </c>
      <c r="F327" s="93" t="s">
        <v>1237</v>
      </c>
      <c r="G327" s="93" t="b">
        <v>0</v>
      </c>
      <c r="H327" s="93" t="b">
        <v>0</v>
      </c>
      <c r="I327" s="93" t="b">
        <v>0</v>
      </c>
      <c r="J327" s="93" t="b">
        <v>1</v>
      </c>
      <c r="K327" s="93" t="b">
        <v>0</v>
      </c>
      <c r="L327" s="93" t="b">
        <v>0</v>
      </c>
    </row>
    <row r="328" spans="1:12" ht="15">
      <c r="A328" s="94" t="s">
        <v>783</v>
      </c>
      <c r="B328" s="93" t="s">
        <v>977</v>
      </c>
      <c r="C328" s="93">
        <v>2</v>
      </c>
      <c r="D328" s="109">
        <v>0.0005591043872536602</v>
      </c>
      <c r="E328" s="109">
        <v>2.5801643896985524</v>
      </c>
      <c r="F328" s="93" t="s">
        <v>1237</v>
      </c>
      <c r="G328" s="93" t="b">
        <v>0</v>
      </c>
      <c r="H328" s="93" t="b">
        <v>0</v>
      </c>
      <c r="I328" s="93" t="b">
        <v>0</v>
      </c>
      <c r="J328" s="93" t="b">
        <v>0</v>
      </c>
      <c r="K328" s="93" t="b">
        <v>0</v>
      </c>
      <c r="L328" s="93" t="b">
        <v>0</v>
      </c>
    </row>
    <row r="329" spans="1:12" ht="15">
      <c r="A329" s="94" t="s">
        <v>977</v>
      </c>
      <c r="B329" s="93" t="s">
        <v>849</v>
      </c>
      <c r="C329" s="93">
        <v>2</v>
      </c>
      <c r="D329" s="109">
        <v>0.0005591043872536602</v>
      </c>
      <c r="E329" s="109">
        <v>2.8811943853625333</v>
      </c>
      <c r="F329" s="93" t="s">
        <v>1237</v>
      </c>
      <c r="G329" s="93" t="b">
        <v>0</v>
      </c>
      <c r="H329" s="93" t="b">
        <v>0</v>
      </c>
      <c r="I329" s="93" t="b">
        <v>0</v>
      </c>
      <c r="J329" s="93" t="b">
        <v>1</v>
      </c>
      <c r="K329" s="93" t="b">
        <v>0</v>
      </c>
      <c r="L329" s="93" t="b">
        <v>0</v>
      </c>
    </row>
    <row r="330" spans="1:12" ht="15">
      <c r="A330" s="94" t="s">
        <v>783</v>
      </c>
      <c r="B330" s="93" t="s">
        <v>1102</v>
      </c>
      <c r="C330" s="93">
        <v>2</v>
      </c>
      <c r="D330" s="109">
        <v>0.0005591043872536602</v>
      </c>
      <c r="E330" s="109">
        <v>2.7562556487542333</v>
      </c>
      <c r="F330" s="93" t="s">
        <v>1237</v>
      </c>
      <c r="G330" s="93" t="b">
        <v>0</v>
      </c>
      <c r="H330" s="93" t="b">
        <v>0</v>
      </c>
      <c r="I330" s="93" t="b">
        <v>0</v>
      </c>
      <c r="J330" s="93" t="b">
        <v>0</v>
      </c>
      <c r="K330" s="93" t="b">
        <v>0</v>
      </c>
      <c r="L330" s="93" t="b">
        <v>0</v>
      </c>
    </row>
    <row r="331" spans="1:12" ht="15">
      <c r="A331" s="94" t="s">
        <v>1102</v>
      </c>
      <c r="B331" s="93" t="s">
        <v>773</v>
      </c>
      <c r="C331" s="93">
        <v>2</v>
      </c>
      <c r="D331" s="109">
        <v>0.0005591043872536602</v>
      </c>
      <c r="E331" s="109">
        <v>2.6770744027066087</v>
      </c>
      <c r="F331" s="93" t="s">
        <v>1237</v>
      </c>
      <c r="G331" s="93" t="b">
        <v>0</v>
      </c>
      <c r="H331" s="93" t="b">
        <v>0</v>
      </c>
      <c r="I331" s="93" t="b">
        <v>0</v>
      </c>
      <c r="J331" s="93" t="b">
        <v>0</v>
      </c>
      <c r="K331" s="93" t="b">
        <v>0</v>
      </c>
      <c r="L331" s="93" t="b">
        <v>0</v>
      </c>
    </row>
    <row r="332" spans="1:12" ht="15">
      <c r="A332" s="94" t="s">
        <v>792</v>
      </c>
      <c r="B332" s="93" t="s">
        <v>762</v>
      </c>
      <c r="C332" s="93">
        <v>2</v>
      </c>
      <c r="D332" s="109">
        <v>0.0005591043872536602</v>
      </c>
      <c r="E332" s="109">
        <v>1.9269518759232085</v>
      </c>
      <c r="F332" s="93" t="s">
        <v>1237</v>
      </c>
      <c r="G332" s="93" t="b">
        <v>0</v>
      </c>
      <c r="H332" s="93" t="b">
        <v>0</v>
      </c>
      <c r="I332" s="93" t="b">
        <v>0</v>
      </c>
      <c r="J332" s="93" t="b">
        <v>0</v>
      </c>
      <c r="K332" s="93" t="b">
        <v>0</v>
      </c>
      <c r="L332" s="93" t="b">
        <v>0</v>
      </c>
    </row>
    <row r="333" spans="1:12" ht="15">
      <c r="A333" s="94" t="s">
        <v>786</v>
      </c>
      <c r="B333" s="93" t="s">
        <v>828</v>
      </c>
      <c r="C333" s="93">
        <v>2</v>
      </c>
      <c r="D333" s="109">
        <v>0.0005591043872536602</v>
      </c>
      <c r="E333" s="109">
        <v>2.279134394034571</v>
      </c>
      <c r="F333" s="93" t="s">
        <v>1237</v>
      </c>
      <c r="G333" s="93" t="b">
        <v>0</v>
      </c>
      <c r="H333" s="93" t="b">
        <v>0</v>
      </c>
      <c r="I333" s="93" t="b">
        <v>0</v>
      </c>
      <c r="J333" s="93" t="b">
        <v>0</v>
      </c>
      <c r="K333" s="93" t="b">
        <v>0</v>
      </c>
      <c r="L333" s="93" t="b">
        <v>0</v>
      </c>
    </row>
    <row r="334" spans="1:12" ht="15">
      <c r="A334" s="94" t="s">
        <v>828</v>
      </c>
      <c r="B334" s="93" t="s">
        <v>714</v>
      </c>
      <c r="C334" s="93">
        <v>2</v>
      </c>
      <c r="D334" s="109">
        <v>0.0005591043872536602</v>
      </c>
      <c r="E334" s="109">
        <v>0.6891847927088632</v>
      </c>
      <c r="F334" s="93" t="s">
        <v>1237</v>
      </c>
      <c r="G334" s="93" t="b">
        <v>0</v>
      </c>
      <c r="H334" s="93" t="b">
        <v>0</v>
      </c>
      <c r="I334" s="93" t="b">
        <v>0</v>
      </c>
      <c r="J334" s="93" t="b">
        <v>0</v>
      </c>
      <c r="K334" s="93" t="b">
        <v>0</v>
      </c>
      <c r="L334" s="93" t="b">
        <v>0</v>
      </c>
    </row>
    <row r="335" spans="1:12" ht="15">
      <c r="A335" s="94" t="s">
        <v>978</v>
      </c>
      <c r="B335" s="93" t="s">
        <v>724</v>
      </c>
      <c r="C335" s="93">
        <v>2</v>
      </c>
      <c r="D335" s="109">
        <v>0.0005591043872536602</v>
      </c>
      <c r="E335" s="109">
        <v>1.8167363961356149</v>
      </c>
      <c r="F335" s="93" t="s">
        <v>1237</v>
      </c>
      <c r="G335" s="93" t="b">
        <v>0</v>
      </c>
      <c r="H335" s="93" t="b">
        <v>0</v>
      </c>
      <c r="I335" s="93" t="b">
        <v>0</v>
      </c>
      <c r="J335" s="93" t="b">
        <v>1</v>
      </c>
      <c r="K335" s="93" t="b">
        <v>0</v>
      </c>
      <c r="L335" s="93" t="b">
        <v>0</v>
      </c>
    </row>
    <row r="336" spans="1:12" ht="15">
      <c r="A336" s="94" t="s">
        <v>724</v>
      </c>
      <c r="B336" s="93" t="s">
        <v>753</v>
      </c>
      <c r="C336" s="93">
        <v>2</v>
      </c>
      <c r="D336" s="109">
        <v>0.0005591043872536602</v>
      </c>
      <c r="E336" s="109">
        <v>0.8624938866962901</v>
      </c>
      <c r="F336" s="93" t="s">
        <v>1237</v>
      </c>
      <c r="G336" s="93" t="b">
        <v>1</v>
      </c>
      <c r="H336" s="93" t="b">
        <v>0</v>
      </c>
      <c r="I336" s="93" t="b">
        <v>0</v>
      </c>
      <c r="J336" s="93" t="b">
        <v>0</v>
      </c>
      <c r="K336" s="93" t="b">
        <v>0</v>
      </c>
      <c r="L336" s="93" t="b">
        <v>0</v>
      </c>
    </row>
    <row r="337" spans="1:12" ht="15">
      <c r="A337" s="94" t="s">
        <v>718</v>
      </c>
      <c r="B337" s="93" t="s">
        <v>731</v>
      </c>
      <c r="C337" s="93">
        <v>2</v>
      </c>
      <c r="D337" s="109">
        <v>0.0005591043872536602</v>
      </c>
      <c r="E337" s="109">
        <v>0.3954729588809534</v>
      </c>
      <c r="F337" s="93" t="s">
        <v>1237</v>
      </c>
      <c r="G337" s="93" t="b">
        <v>0</v>
      </c>
      <c r="H337" s="93" t="b">
        <v>0</v>
      </c>
      <c r="I337" s="93" t="b">
        <v>0</v>
      </c>
      <c r="J337" s="93" t="b">
        <v>0</v>
      </c>
      <c r="K337" s="93" t="b">
        <v>0</v>
      </c>
      <c r="L337" s="93" t="b">
        <v>0</v>
      </c>
    </row>
    <row r="338" spans="1:12" ht="15">
      <c r="A338" s="94" t="s">
        <v>896</v>
      </c>
      <c r="B338" s="93" t="s">
        <v>715</v>
      </c>
      <c r="C338" s="93">
        <v>2</v>
      </c>
      <c r="D338" s="109">
        <v>0.0005591043872536602</v>
      </c>
      <c r="E338" s="109">
        <v>1.3281208547254446</v>
      </c>
      <c r="F338" s="93" t="s">
        <v>1237</v>
      </c>
      <c r="G338" s="93" t="b">
        <v>0</v>
      </c>
      <c r="H338" s="93" t="b">
        <v>0</v>
      </c>
      <c r="I338" s="93" t="b">
        <v>0</v>
      </c>
      <c r="J338" s="93" t="b">
        <v>0</v>
      </c>
      <c r="K338" s="93" t="b">
        <v>0</v>
      </c>
      <c r="L338" s="93" t="b">
        <v>0</v>
      </c>
    </row>
    <row r="339" spans="1:12" ht="15">
      <c r="A339" s="94" t="s">
        <v>1109</v>
      </c>
      <c r="B339" s="93" t="s">
        <v>774</v>
      </c>
      <c r="C339" s="93">
        <v>2</v>
      </c>
      <c r="D339" s="109">
        <v>0.0005591043872536602</v>
      </c>
      <c r="E339" s="109">
        <v>2.6770744027066087</v>
      </c>
      <c r="F339" s="93" t="s">
        <v>1237</v>
      </c>
      <c r="G339" s="93" t="b">
        <v>0</v>
      </c>
      <c r="H339" s="93" t="b">
        <v>0</v>
      </c>
      <c r="I339" s="93" t="b">
        <v>0</v>
      </c>
      <c r="J339" s="93" t="b">
        <v>0</v>
      </c>
      <c r="K339" s="93" t="b">
        <v>0</v>
      </c>
      <c r="L339" s="93" t="b">
        <v>0</v>
      </c>
    </row>
    <row r="340" spans="1:12" ht="15">
      <c r="A340" s="94" t="s">
        <v>774</v>
      </c>
      <c r="B340" s="93" t="s">
        <v>1110</v>
      </c>
      <c r="C340" s="93">
        <v>2</v>
      </c>
      <c r="D340" s="109">
        <v>0.0005591043872536602</v>
      </c>
      <c r="E340" s="109">
        <v>2.6770744027066087</v>
      </c>
      <c r="F340" s="93" t="s">
        <v>1237</v>
      </c>
      <c r="G340" s="93" t="b">
        <v>0</v>
      </c>
      <c r="H340" s="93" t="b">
        <v>0</v>
      </c>
      <c r="I340" s="93" t="b">
        <v>0</v>
      </c>
      <c r="J340" s="93" t="b">
        <v>0</v>
      </c>
      <c r="K340" s="93" t="b">
        <v>1</v>
      </c>
      <c r="L340" s="93" t="b">
        <v>0</v>
      </c>
    </row>
    <row r="341" spans="1:12" ht="15">
      <c r="A341" s="94" t="s">
        <v>1110</v>
      </c>
      <c r="B341" s="93" t="s">
        <v>721</v>
      </c>
      <c r="C341" s="93">
        <v>2</v>
      </c>
      <c r="D341" s="109">
        <v>0.0005591043872536602</v>
      </c>
      <c r="E341" s="109">
        <v>1.9367117132123648</v>
      </c>
      <c r="F341" s="93" t="s">
        <v>1237</v>
      </c>
      <c r="G341" s="93" t="b">
        <v>0</v>
      </c>
      <c r="H341" s="93" t="b">
        <v>1</v>
      </c>
      <c r="I341" s="93" t="b">
        <v>0</v>
      </c>
      <c r="J341" s="93" t="b">
        <v>0</v>
      </c>
      <c r="K341" s="93" t="b">
        <v>1</v>
      </c>
      <c r="L341" s="93" t="b">
        <v>0</v>
      </c>
    </row>
    <row r="342" spans="1:12" ht="15">
      <c r="A342" s="94" t="s">
        <v>815</v>
      </c>
      <c r="B342" s="93" t="s">
        <v>1111</v>
      </c>
      <c r="C342" s="93">
        <v>2</v>
      </c>
      <c r="D342" s="109">
        <v>0.0005591043872536602</v>
      </c>
      <c r="E342" s="109">
        <v>2.9111576087399764</v>
      </c>
      <c r="F342" s="93" t="s">
        <v>1237</v>
      </c>
      <c r="G342" s="93" t="b">
        <v>0</v>
      </c>
      <c r="H342" s="93" t="b">
        <v>0</v>
      </c>
      <c r="I342" s="93" t="b">
        <v>0</v>
      </c>
      <c r="J342" s="93" t="b">
        <v>0</v>
      </c>
      <c r="K342" s="93" t="b">
        <v>0</v>
      </c>
      <c r="L342" s="93" t="b">
        <v>0</v>
      </c>
    </row>
    <row r="343" spans="1:12" ht="15">
      <c r="A343" s="94" t="s">
        <v>1111</v>
      </c>
      <c r="B343" s="93" t="s">
        <v>762</v>
      </c>
      <c r="C343" s="93">
        <v>2</v>
      </c>
      <c r="D343" s="109">
        <v>0.0005591043872536602</v>
      </c>
      <c r="E343" s="109">
        <v>2.580164389698552</v>
      </c>
      <c r="F343" s="93" t="s">
        <v>1237</v>
      </c>
      <c r="G343" s="93" t="b">
        <v>0</v>
      </c>
      <c r="H343" s="93" t="b">
        <v>0</v>
      </c>
      <c r="I343" s="93" t="b">
        <v>0</v>
      </c>
      <c r="J343" s="93" t="b">
        <v>0</v>
      </c>
      <c r="K343" s="93" t="b">
        <v>0</v>
      </c>
      <c r="L343" s="93" t="b">
        <v>0</v>
      </c>
    </row>
    <row r="344" spans="1:12" ht="15">
      <c r="A344" s="94" t="s">
        <v>713</v>
      </c>
      <c r="B344" s="93" t="s">
        <v>796</v>
      </c>
      <c r="C344" s="93">
        <v>2</v>
      </c>
      <c r="D344" s="109">
        <v>0.0005591043872536602</v>
      </c>
      <c r="E344" s="109">
        <v>0.4449256964504403</v>
      </c>
      <c r="F344" s="93" t="s">
        <v>1237</v>
      </c>
      <c r="G344" s="93" t="b">
        <v>1</v>
      </c>
      <c r="H344" s="93" t="b">
        <v>0</v>
      </c>
      <c r="I344" s="93" t="b">
        <v>0</v>
      </c>
      <c r="J344" s="93" t="b">
        <v>0</v>
      </c>
      <c r="K344" s="93" t="b">
        <v>0</v>
      </c>
      <c r="L344" s="93" t="b">
        <v>0</v>
      </c>
    </row>
    <row r="345" spans="1:12" ht="15">
      <c r="A345" s="94" t="s">
        <v>1112</v>
      </c>
      <c r="B345" s="93" t="s">
        <v>729</v>
      </c>
      <c r="C345" s="93">
        <v>2</v>
      </c>
      <c r="D345" s="109">
        <v>0.0005591043872536602</v>
      </c>
      <c r="E345" s="109">
        <v>2.008067621748033</v>
      </c>
      <c r="F345" s="93" t="s">
        <v>1237</v>
      </c>
      <c r="G345" s="93" t="b">
        <v>0</v>
      </c>
      <c r="H345" s="93" t="b">
        <v>0</v>
      </c>
      <c r="I345" s="93" t="b">
        <v>0</v>
      </c>
      <c r="J345" s="93" t="b">
        <v>0</v>
      </c>
      <c r="K345" s="93" t="b">
        <v>0</v>
      </c>
      <c r="L345" s="93" t="b">
        <v>0</v>
      </c>
    </row>
    <row r="346" spans="1:12" ht="15">
      <c r="A346" s="94" t="s">
        <v>827</v>
      </c>
      <c r="B346" s="93" t="s">
        <v>899</v>
      </c>
      <c r="C346" s="93">
        <v>2</v>
      </c>
      <c r="D346" s="109">
        <v>0.0005591043872536602</v>
      </c>
      <c r="E346" s="109">
        <v>2.6770744027066087</v>
      </c>
      <c r="F346" s="93" t="s">
        <v>1237</v>
      </c>
      <c r="G346" s="93" t="b">
        <v>1</v>
      </c>
      <c r="H346" s="93" t="b">
        <v>0</v>
      </c>
      <c r="I346" s="93" t="b">
        <v>0</v>
      </c>
      <c r="J346" s="93" t="b">
        <v>0</v>
      </c>
      <c r="K346" s="93" t="b">
        <v>0</v>
      </c>
      <c r="L346" s="93" t="b">
        <v>0</v>
      </c>
    </row>
    <row r="347" spans="1:12" ht="15">
      <c r="A347" s="94" t="s">
        <v>899</v>
      </c>
      <c r="B347" s="93" t="s">
        <v>844</v>
      </c>
      <c r="C347" s="93">
        <v>2</v>
      </c>
      <c r="D347" s="109">
        <v>0.0005591043872536602</v>
      </c>
      <c r="E347" s="109">
        <v>2.7562556487542333</v>
      </c>
      <c r="F347" s="93" t="s">
        <v>1237</v>
      </c>
      <c r="G347" s="93" t="b">
        <v>0</v>
      </c>
      <c r="H347" s="93" t="b">
        <v>0</v>
      </c>
      <c r="I347" s="93" t="b">
        <v>0</v>
      </c>
      <c r="J347" s="93" t="b">
        <v>0</v>
      </c>
      <c r="K347" s="93" t="b">
        <v>0</v>
      </c>
      <c r="L347" s="93" t="b">
        <v>0</v>
      </c>
    </row>
    <row r="348" spans="1:12" ht="15">
      <c r="A348" s="94" t="s">
        <v>778</v>
      </c>
      <c r="B348" s="93" t="s">
        <v>1114</v>
      </c>
      <c r="C348" s="93">
        <v>2</v>
      </c>
      <c r="D348" s="109">
        <v>0.0005591043872536602</v>
      </c>
      <c r="E348" s="109">
        <v>2.7148629635960084</v>
      </c>
      <c r="F348" s="93" t="s">
        <v>1237</v>
      </c>
      <c r="G348" s="93" t="b">
        <v>0</v>
      </c>
      <c r="H348" s="93" t="b">
        <v>0</v>
      </c>
      <c r="I348" s="93" t="b">
        <v>0</v>
      </c>
      <c r="J348" s="93" t="b">
        <v>0</v>
      </c>
      <c r="K348" s="93" t="b">
        <v>0</v>
      </c>
      <c r="L348" s="93" t="b">
        <v>0</v>
      </c>
    </row>
    <row r="349" spans="1:12" ht="15">
      <c r="A349" s="94" t="s">
        <v>778</v>
      </c>
      <c r="B349" s="93" t="s">
        <v>889</v>
      </c>
      <c r="C349" s="93">
        <v>2</v>
      </c>
      <c r="D349" s="109">
        <v>0.0005591043872536602</v>
      </c>
      <c r="E349" s="109">
        <v>2.413832967932027</v>
      </c>
      <c r="F349" s="93" t="s">
        <v>1237</v>
      </c>
      <c r="G349" s="93" t="b">
        <v>0</v>
      </c>
      <c r="H349" s="93" t="b">
        <v>0</v>
      </c>
      <c r="I349" s="93" t="b">
        <v>0</v>
      </c>
      <c r="J349" s="93" t="b">
        <v>0</v>
      </c>
      <c r="K349" s="93" t="b">
        <v>0</v>
      </c>
      <c r="L349" s="93" t="b">
        <v>0</v>
      </c>
    </row>
    <row r="350" spans="1:12" ht="15">
      <c r="A350" s="94" t="s">
        <v>846</v>
      </c>
      <c r="B350" s="93" t="s">
        <v>713</v>
      </c>
      <c r="C350" s="93">
        <v>2</v>
      </c>
      <c r="D350" s="109">
        <v>0.0005591043872536602</v>
      </c>
      <c r="E350" s="109">
        <v>0.6490456791063651</v>
      </c>
      <c r="F350" s="93" t="s">
        <v>1237</v>
      </c>
      <c r="G350" s="93" t="b">
        <v>1</v>
      </c>
      <c r="H350" s="93" t="b">
        <v>0</v>
      </c>
      <c r="I350" s="93" t="b">
        <v>0</v>
      </c>
      <c r="J350" s="93" t="b">
        <v>1</v>
      </c>
      <c r="K350" s="93" t="b">
        <v>0</v>
      </c>
      <c r="L350" s="93" t="b">
        <v>0</v>
      </c>
    </row>
    <row r="351" spans="1:12" ht="15">
      <c r="A351" s="94" t="s">
        <v>757</v>
      </c>
      <c r="B351" s="93" t="s">
        <v>731</v>
      </c>
      <c r="C351" s="93">
        <v>2</v>
      </c>
      <c r="D351" s="109">
        <v>0.0005591043872536602</v>
      </c>
      <c r="E351" s="109">
        <v>1.0072927874980722</v>
      </c>
      <c r="F351" s="93" t="s">
        <v>1237</v>
      </c>
      <c r="G351" s="93" t="b">
        <v>0</v>
      </c>
      <c r="H351" s="93" t="b">
        <v>0</v>
      </c>
      <c r="I351" s="93" t="b">
        <v>0</v>
      </c>
      <c r="J351" s="93" t="b">
        <v>0</v>
      </c>
      <c r="K351" s="93" t="b">
        <v>0</v>
      </c>
      <c r="L351" s="93" t="b">
        <v>0</v>
      </c>
    </row>
    <row r="352" spans="1:12" ht="15">
      <c r="A352" s="94" t="s">
        <v>848</v>
      </c>
      <c r="B352" s="93" t="s">
        <v>753</v>
      </c>
      <c r="C352" s="93">
        <v>2</v>
      </c>
      <c r="D352" s="109">
        <v>0.0005591043872536602</v>
      </c>
      <c r="E352" s="109">
        <v>1.9269518759232085</v>
      </c>
      <c r="F352" s="93" t="s">
        <v>1237</v>
      </c>
      <c r="G352" s="93" t="b">
        <v>0</v>
      </c>
      <c r="H352" s="93" t="b">
        <v>0</v>
      </c>
      <c r="I352" s="93" t="b">
        <v>0</v>
      </c>
      <c r="J352" s="93" t="b">
        <v>0</v>
      </c>
      <c r="K352" s="93" t="b">
        <v>0</v>
      </c>
      <c r="L352" s="93" t="b">
        <v>0</v>
      </c>
    </row>
    <row r="353" spans="1:12" ht="15">
      <c r="A353" s="94" t="s">
        <v>823</v>
      </c>
      <c r="B353" s="93" t="s">
        <v>1126</v>
      </c>
      <c r="C353" s="93">
        <v>2</v>
      </c>
      <c r="D353" s="109">
        <v>0.0006631230450504747</v>
      </c>
      <c r="E353" s="109">
        <v>2.97810439837059</v>
      </c>
      <c r="F353" s="93" t="s">
        <v>1237</v>
      </c>
      <c r="G353" s="93" t="b">
        <v>0</v>
      </c>
      <c r="H353" s="93" t="b">
        <v>0</v>
      </c>
      <c r="I353" s="93" t="b">
        <v>0</v>
      </c>
      <c r="J353" s="93" t="b">
        <v>1</v>
      </c>
      <c r="K353" s="93" t="b">
        <v>0</v>
      </c>
      <c r="L353" s="93" t="b">
        <v>0</v>
      </c>
    </row>
    <row r="354" spans="1:12" ht="15">
      <c r="A354" s="94" t="s">
        <v>1126</v>
      </c>
      <c r="B354" s="93" t="s">
        <v>982</v>
      </c>
      <c r="C354" s="93">
        <v>2</v>
      </c>
      <c r="D354" s="109">
        <v>0.0006631230450504747</v>
      </c>
      <c r="E354" s="109">
        <v>3.279134394034571</v>
      </c>
      <c r="F354" s="93" t="s">
        <v>1237</v>
      </c>
      <c r="G354" s="93" t="b">
        <v>1</v>
      </c>
      <c r="H354" s="93" t="b">
        <v>0</v>
      </c>
      <c r="I354" s="93" t="b">
        <v>0</v>
      </c>
      <c r="J354" s="93" t="b">
        <v>0</v>
      </c>
      <c r="K354" s="93" t="b">
        <v>0</v>
      </c>
      <c r="L354" s="93" t="b">
        <v>0</v>
      </c>
    </row>
    <row r="355" spans="1:12" ht="15">
      <c r="A355" s="94" t="s">
        <v>714</v>
      </c>
      <c r="B355" s="93" t="s">
        <v>984</v>
      </c>
      <c r="C355" s="93">
        <v>2</v>
      </c>
      <c r="D355" s="109">
        <v>0.0005591043872536602</v>
      </c>
      <c r="E355" s="109">
        <v>0.9824692037730399</v>
      </c>
      <c r="F355" s="93" t="s">
        <v>1237</v>
      </c>
      <c r="G355" s="93" t="b">
        <v>0</v>
      </c>
      <c r="H355" s="93" t="b">
        <v>0</v>
      </c>
      <c r="I355" s="93" t="b">
        <v>0</v>
      </c>
      <c r="J355" s="93" t="b">
        <v>0</v>
      </c>
      <c r="K355" s="93" t="b">
        <v>0</v>
      </c>
      <c r="L355" s="93" t="b">
        <v>0</v>
      </c>
    </row>
    <row r="356" spans="1:12" ht="15">
      <c r="A356" s="94" t="s">
        <v>763</v>
      </c>
      <c r="B356" s="93" t="s">
        <v>852</v>
      </c>
      <c r="C356" s="93">
        <v>2</v>
      </c>
      <c r="D356" s="109">
        <v>0.0005591043872536602</v>
      </c>
      <c r="E356" s="109">
        <v>2.2121876044039577</v>
      </c>
      <c r="F356" s="93" t="s">
        <v>1237</v>
      </c>
      <c r="G356" s="93" t="b">
        <v>0</v>
      </c>
      <c r="H356" s="93" t="b">
        <v>0</v>
      </c>
      <c r="I356" s="93" t="b">
        <v>0</v>
      </c>
      <c r="J356" s="93" t="b">
        <v>0</v>
      </c>
      <c r="K356" s="93" t="b">
        <v>0</v>
      </c>
      <c r="L356" s="93" t="b">
        <v>0</v>
      </c>
    </row>
    <row r="357" spans="1:12" ht="15">
      <c r="A357" s="94" t="s">
        <v>771</v>
      </c>
      <c r="B357" s="93" t="s">
        <v>763</v>
      </c>
      <c r="C357" s="93">
        <v>2</v>
      </c>
      <c r="D357" s="109">
        <v>0.0005591043872536602</v>
      </c>
      <c r="E357" s="109">
        <v>1.8319763626923518</v>
      </c>
      <c r="F357" s="93" t="s">
        <v>1237</v>
      </c>
      <c r="G357" s="93" t="b">
        <v>0</v>
      </c>
      <c r="H357" s="93" t="b">
        <v>0</v>
      </c>
      <c r="I357" s="93" t="b">
        <v>0</v>
      </c>
      <c r="J357" s="93" t="b">
        <v>0</v>
      </c>
      <c r="K357" s="93" t="b">
        <v>0</v>
      </c>
      <c r="L357" s="93" t="b">
        <v>0</v>
      </c>
    </row>
    <row r="358" spans="1:12" ht="15">
      <c r="A358" s="94" t="s">
        <v>787</v>
      </c>
      <c r="B358" s="93" t="s">
        <v>713</v>
      </c>
      <c r="C358" s="93">
        <v>2</v>
      </c>
      <c r="D358" s="109">
        <v>0.0005591043872536602</v>
      </c>
      <c r="E358" s="109">
        <v>0.34801568344238387</v>
      </c>
      <c r="F358" s="93" t="s">
        <v>1237</v>
      </c>
      <c r="G358" s="93" t="b">
        <v>0</v>
      </c>
      <c r="H358" s="93" t="b">
        <v>0</v>
      </c>
      <c r="I358" s="93" t="b">
        <v>0</v>
      </c>
      <c r="J358" s="93" t="b">
        <v>1</v>
      </c>
      <c r="K358" s="93" t="b">
        <v>0</v>
      </c>
      <c r="L358" s="93" t="b">
        <v>0</v>
      </c>
    </row>
    <row r="359" spans="1:12" ht="15">
      <c r="A359" s="94" t="s">
        <v>810</v>
      </c>
      <c r="B359" s="93" t="s">
        <v>772</v>
      </c>
      <c r="C359" s="93">
        <v>2</v>
      </c>
      <c r="D359" s="109">
        <v>0.0005591043872536602</v>
      </c>
      <c r="E359" s="109">
        <v>2.133006358356333</v>
      </c>
      <c r="F359" s="93" t="s">
        <v>1237</v>
      </c>
      <c r="G359" s="93" t="b">
        <v>0</v>
      </c>
      <c r="H359" s="93" t="b">
        <v>0</v>
      </c>
      <c r="I359" s="93" t="b">
        <v>0</v>
      </c>
      <c r="J359" s="93" t="b">
        <v>0</v>
      </c>
      <c r="K359" s="93" t="b">
        <v>0</v>
      </c>
      <c r="L359" s="93" t="b">
        <v>0</v>
      </c>
    </row>
    <row r="360" spans="1:12" ht="15">
      <c r="A360" s="94" t="s">
        <v>718</v>
      </c>
      <c r="B360" s="93" t="s">
        <v>1137</v>
      </c>
      <c r="C360" s="93">
        <v>2</v>
      </c>
      <c r="D360" s="109">
        <v>0.0005591043872536602</v>
      </c>
      <c r="E360" s="109">
        <v>1.8020131393149086</v>
      </c>
      <c r="F360" s="93" t="s">
        <v>1237</v>
      </c>
      <c r="G360" s="93" t="b">
        <v>0</v>
      </c>
      <c r="H360" s="93" t="b">
        <v>0</v>
      </c>
      <c r="I360" s="93" t="b">
        <v>0</v>
      </c>
      <c r="J360" s="93" t="b">
        <v>0</v>
      </c>
      <c r="K360" s="93" t="b">
        <v>0</v>
      </c>
      <c r="L360" s="93" t="b">
        <v>0</v>
      </c>
    </row>
    <row r="361" spans="1:12" ht="15">
      <c r="A361" s="94" t="s">
        <v>905</v>
      </c>
      <c r="B361" s="93" t="s">
        <v>754</v>
      </c>
      <c r="C361" s="93">
        <v>2</v>
      </c>
      <c r="D361" s="109">
        <v>0.0005591043872536602</v>
      </c>
      <c r="E361" s="109">
        <v>2.0572856444182146</v>
      </c>
      <c r="F361" s="93" t="s">
        <v>1237</v>
      </c>
      <c r="G361" s="93" t="b">
        <v>0</v>
      </c>
      <c r="H361" s="93" t="b">
        <v>0</v>
      </c>
      <c r="I361" s="93" t="b">
        <v>0</v>
      </c>
      <c r="J361" s="93" t="b">
        <v>0</v>
      </c>
      <c r="K361" s="93" t="b">
        <v>0</v>
      </c>
      <c r="L361" s="93" t="b">
        <v>0</v>
      </c>
    </row>
    <row r="362" spans="1:12" ht="15">
      <c r="A362" s="94" t="s">
        <v>906</v>
      </c>
      <c r="B362" s="93" t="s">
        <v>853</v>
      </c>
      <c r="C362" s="93">
        <v>2</v>
      </c>
      <c r="D362" s="109">
        <v>0.0005591043872536602</v>
      </c>
      <c r="E362" s="109">
        <v>2.7562556487542333</v>
      </c>
      <c r="F362" s="93" t="s">
        <v>1237</v>
      </c>
      <c r="G362" s="93" t="b">
        <v>0</v>
      </c>
      <c r="H362" s="93" t="b">
        <v>0</v>
      </c>
      <c r="I362" s="93" t="b">
        <v>0</v>
      </c>
      <c r="J362" s="93" t="b">
        <v>0</v>
      </c>
      <c r="K362" s="93" t="b">
        <v>0</v>
      </c>
      <c r="L362" s="93" t="b">
        <v>0</v>
      </c>
    </row>
    <row r="363" spans="1:12" ht="15">
      <c r="A363" s="94" t="s">
        <v>1143</v>
      </c>
      <c r="B363" s="93" t="s">
        <v>757</v>
      </c>
      <c r="C363" s="93">
        <v>2</v>
      </c>
      <c r="D363" s="109">
        <v>0.0005591043872536602</v>
      </c>
      <c r="E363" s="109">
        <v>2.3945278127366407</v>
      </c>
      <c r="F363" s="93" t="s">
        <v>1237</v>
      </c>
      <c r="G363" s="93" t="b">
        <v>0</v>
      </c>
      <c r="H363" s="93" t="b">
        <v>0</v>
      </c>
      <c r="I363" s="93" t="b">
        <v>0</v>
      </c>
      <c r="J363" s="93" t="b">
        <v>0</v>
      </c>
      <c r="K363" s="93" t="b">
        <v>0</v>
      </c>
      <c r="L363" s="93" t="b">
        <v>0</v>
      </c>
    </row>
    <row r="364" spans="1:12" ht="15">
      <c r="A364" s="94" t="s">
        <v>713</v>
      </c>
      <c r="B364" s="93" t="s">
        <v>722</v>
      </c>
      <c r="C364" s="93">
        <v>2</v>
      </c>
      <c r="D364" s="109">
        <v>0.0005591043872536602</v>
      </c>
      <c r="E364" s="109">
        <v>-0.4228363281997603</v>
      </c>
      <c r="F364" s="93" t="s">
        <v>1237</v>
      </c>
      <c r="G364" s="93" t="b">
        <v>1</v>
      </c>
      <c r="H364" s="93" t="b">
        <v>0</v>
      </c>
      <c r="I364" s="93" t="b">
        <v>0</v>
      </c>
      <c r="J364" s="93" t="b">
        <v>0</v>
      </c>
      <c r="K364" s="93" t="b">
        <v>0</v>
      </c>
      <c r="L364" s="93" t="b">
        <v>0</v>
      </c>
    </row>
    <row r="365" spans="1:12" ht="15">
      <c r="A365" s="94" t="s">
        <v>908</v>
      </c>
      <c r="B365" s="93" t="s">
        <v>993</v>
      </c>
      <c r="C365" s="93">
        <v>2</v>
      </c>
      <c r="D365" s="109">
        <v>0.0005591043872536602</v>
      </c>
      <c r="E365" s="109">
        <v>2.97810439837059</v>
      </c>
      <c r="F365" s="93" t="s">
        <v>1237</v>
      </c>
      <c r="G365" s="93" t="b">
        <v>0</v>
      </c>
      <c r="H365" s="93" t="b">
        <v>0</v>
      </c>
      <c r="I365" s="93" t="b">
        <v>0</v>
      </c>
      <c r="J365" s="93" t="b">
        <v>0</v>
      </c>
      <c r="K365" s="93" t="b">
        <v>0</v>
      </c>
      <c r="L365" s="93" t="b">
        <v>0</v>
      </c>
    </row>
    <row r="366" spans="1:12" ht="15">
      <c r="A366" s="94" t="s">
        <v>754</v>
      </c>
      <c r="B366" s="93" t="s">
        <v>1154</v>
      </c>
      <c r="C366" s="93">
        <v>2</v>
      </c>
      <c r="D366" s="109">
        <v>0.0005591043872536602</v>
      </c>
      <c r="E366" s="109">
        <v>2.358315640082196</v>
      </c>
      <c r="F366" s="93" t="s">
        <v>1237</v>
      </c>
      <c r="G366" s="93" t="b">
        <v>0</v>
      </c>
      <c r="H366" s="93" t="b">
        <v>0</v>
      </c>
      <c r="I366" s="93" t="b">
        <v>0</v>
      </c>
      <c r="J366" s="93" t="b">
        <v>0</v>
      </c>
      <c r="K366" s="93" t="b">
        <v>0</v>
      </c>
      <c r="L366" s="93" t="b">
        <v>0</v>
      </c>
    </row>
    <row r="367" spans="1:12" ht="15">
      <c r="A367" s="94" t="s">
        <v>1154</v>
      </c>
      <c r="B367" s="93" t="s">
        <v>713</v>
      </c>
      <c r="C367" s="93">
        <v>2</v>
      </c>
      <c r="D367" s="109">
        <v>0.0005591043872536602</v>
      </c>
      <c r="E367" s="109">
        <v>1.0469856877784027</v>
      </c>
      <c r="F367" s="93" t="s">
        <v>1237</v>
      </c>
      <c r="G367" s="93" t="b">
        <v>0</v>
      </c>
      <c r="H367" s="93" t="b">
        <v>0</v>
      </c>
      <c r="I367" s="93" t="b">
        <v>0</v>
      </c>
      <c r="J367" s="93" t="b">
        <v>1</v>
      </c>
      <c r="K367" s="93" t="b">
        <v>0</v>
      </c>
      <c r="L367" s="93" t="b">
        <v>0</v>
      </c>
    </row>
    <row r="368" spans="1:12" ht="15">
      <c r="A368" s="94" t="s">
        <v>802</v>
      </c>
      <c r="B368" s="93" t="s">
        <v>779</v>
      </c>
      <c r="C368" s="93">
        <v>2</v>
      </c>
      <c r="D368" s="109">
        <v>0.0005591043872536602</v>
      </c>
      <c r="E368" s="109">
        <v>2.112802972268046</v>
      </c>
      <c r="F368" s="93" t="s">
        <v>1237</v>
      </c>
      <c r="G368" s="93" t="b">
        <v>0</v>
      </c>
      <c r="H368" s="93" t="b">
        <v>0</v>
      </c>
      <c r="I368" s="93" t="b">
        <v>0</v>
      </c>
      <c r="J368" s="93" t="b">
        <v>0</v>
      </c>
      <c r="K368" s="93" t="b">
        <v>0</v>
      </c>
      <c r="L368" s="93" t="b">
        <v>0</v>
      </c>
    </row>
    <row r="369" spans="1:12" ht="15">
      <c r="A369" s="94" t="s">
        <v>916</v>
      </c>
      <c r="B369" s="93" t="s">
        <v>831</v>
      </c>
      <c r="C369" s="93">
        <v>2</v>
      </c>
      <c r="D369" s="109">
        <v>0.0005591043872536602</v>
      </c>
      <c r="E369" s="109">
        <v>2.6770744027066087</v>
      </c>
      <c r="F369" s="93" t="s">
        <v>1237</v>
      </c>
      <c r="G369" s="93" t="b">
        <v>0</v>
      </c>
      <c r="H369" s="93" t="b">
        <v>0</v>
      </c>
      <c r="I369" s="93" t="b">
        <v>0</v>
      </c>
      <c r="J369" s="93" t="b">
        <v>0</v>
      </c>
      <c r="K369" s="93" t="b">
        <v>0</v>
      </c>
      <c r="L369" s="93" t="b">
        <v>0</v>
      </c>
    </row>
    <row r="370" spans="1:12" ht="15">
      <c r="A370" s="94" t="s">
        <v>831</v>
      </c>
      <c r="B370" s="93" t="s">
        <v>832</v>
      </c>
      <c r="C370" s="93">
        <v>2</v>
      </c>
      <c r="D370" s="109">
        <v>0.0005591043872536602</v>
      </c>
      <c r="E370" s="109">
        <v>2.5009831436509273</v>
      </c>
      <c r="F370" s="93" t="s">
        <v>1237</v>
      </c>
      <c r="G370" s="93" t="b">
        <v>0</v>
      </c>
      <c r="H370" s="93" t="b">
        <v>0</v>
      </c>
      <c r="I370" s="93" t="b">
        <v>0</v>
      </c>
      <c r="J370" s="93" t="b">
        <v>0</v>
      </c>
      <c r="K370" s="93" t="b">
        <v>0</v>
      </c>
      <c r="L370" s="93" t="b">
        <v>0</v>
      </c>
    </row>
    <row r="371" spans="1:12" ht="15">
      <c r="A371" s="94" t="s">
        <v>1156</v>
      </c>
      <c r="B371" s="93" t="s">
        <v>806</v>
      </c>
      <c r="C371" s="93">
        <v>2</v>
      </c>
      <c r="D371" s="109">
        <v>0.0005591043872536602</v>
      </c>
      <c r="E371" s="109">
        <v>2.85316566176229</v>
      </c>
      <c r="F371" s="93" t="s">
        <v>1237</v>
      </c>
      <c r="G371" s="93" t="b">
        <v>0</v>
      </c>
      <c r="H371" s="93" t="b">
        <v>0</v>
      </c>
      <c r="I371" s="93" t="b">
        <v>0</v>
      </c>
      <c r="J371" s="93" t="b">
        <v>0</v>
      </c>
      <c r="K371" s="93" t="b">
        <v>0</v>
      </c>
      <c r="L371" s="93" t="b">
        <v>0</v>
      </c>
    </row>
    <row r="372" spans="1:12" ht="15">
      <c r="A372" s="94" t="s">
        <v>1163</v>
      </c>
      <c r="B372" s="93" t="s">
        <v>893</v>
      </c>
      <c r="C372" s="93">
        <v>2</v>
      </c>
      <c r="D372" s="109">
        <v>0.0006631230450504747</v>
      </c>
      <c r="E372" s="109">
        <v>3.154195657426271</v>
      </c>
      <c r="F372" s="93" t="s">
        <v>1237</v>
      </c>
      <c r="G372" s="93" t="b">
        <v>0</v>
      </c>
      <c r="H372" s="93" t="b">
        <v>0</v>
      </c>
      <c r="I372" s="93" t="b">
        <v>0</v>
      </c>
      <c r="J372" s="93" t="b">
        <v>0</v>
      </c>
      <c r="K372" s="93" t="b">
        <v>0</v>
      </c>
      <c r="L372" s="93" t="b">
        <v>0</v>
      </c>
    </row>
    <row r="373" spans="1:12" ht="15">
      <c r="A373" s="94" t="s">
        <v>920</v>
      </c>
      <c r="B373" s="93" t="s">
        <v>757</v>
      </c>
      <c r="C373" s="93">
        <v>2</v>
      </c>
      <c r="D373" s="109">
        <v>0.0005591043872536602</v>
      </c>
      <c r="E373" s="109">
        <v>2.0934978170726595</v>
      </c>
      <c r="F373" s="93" t="s">
        <v>1237</v>
      </c>
      <c r="G373" s="93" t="b">
        <v>0</v>
      </c>
      <c r="H373" s="93" t="b">
        <v>0</v>
      </c>
      <c r="I373" s="93" t="b">
        <v>0</v>
      </c>
      <c r="J373" s="93" t="b">
        <v>0</v>
      </c>
      <c r="K373" s="93" t="b">
        <v>0</v>
      </c>
      <c r="L373" s="93" t="b">
        <v>0</v>
      </c>
    </row>
    <row r="374" spans="1:12" ht="15">
      <c r="A374" s="94" t="s">
        <v>1167</v>
      </c>
      <c r="B374" s="93" t="s">
        <v>1003</v>
      </c>
      <c r="C374" s="93">
        <v>2</v>
      </c>
      <c r="D374" s="109">
        <v>0.0005591043872536602</v>
      </c>
      <c r="E374" s="109">
        <v>3.279134394034571</v>
      </c>
      <c r="F374" s="93" t="s">
        <v>1237</v>
      </c>
      <c r="G374" s="93" t="b">
        <v>0</v>
      </c>
      <c r="H374" s="93" t="b">
        <v>0</v>
      </c>
      <c r="I374" s="93" t="b">
        <v>0</v>
      </c>
      <c r="J374" s="93" t="b">
        <v>0</v>
      </c>
      <c r="K374" s="93" t="b">
        <v>0</v>
      </c>
      <c r="L374" s="93" t="b">
        <v>0</v>
      </c>
    </row>
    <row r="375" spans="1:12" ht="15">
      <c r="A375" s="94" t="s">
        <v>1003</v>
      </c>
      <c r="B375" s="93" t="s">
        <v>905</v>
      </c>
      <c r="C375" s="93">
        <v>2</v>
      </c>
      <c r="D375" s="109">
        <v>0.0005591043872536602</v>
      </c>
      <c r="E375" s="109">
        <v>2.97810439837059</v>
      </c>
      <c r="F375" s="93" t="s">
        <v>1237</v>
      </c>
      <c r="G375" s="93" t="b">
        <v>0</v>
      </c>
      <c r="H375" s="93" t="b">
        <v>0</v>
      </c>
      <c r="I375" s="93" t="b">
        <v>0</v>
      </c>
      <c r="J375" s="93" t="b">
        <v>0</v>
      </c>
      <c r="K375" s="93" t="b">
        <v>0</v>
      </c>
      <c r="L375" s="93" t="b">
        <v>0</v>
      </c>
    </row>
    <row r="376" spans="1:12" ht="15">
      <c r="A376" s="94" t="s">
        <v>905</v>
      </c>
      <c r="B376" s="93" t="s">
        <v>804</v>
      </c>
      <c r="C376" s="93">
        <v>2</v>
      </c>
      <c r="D376" s="109">
        <v>0.0005591043872536602</v>
      </c>
      <c r="E376" s="109">
        <v>2.5521356660983088</v>
      </c>
      <c r="F376" s="93" t="s">
        <v>1237</v>
      </c>
      <c r="G376" s="93" t="b">
        <v>0</v>
      </c>
      <c r="H376" s="93" t="b">
        <v>0</v>
      </c>
      <c r="I376" s="93" t="b">
        <v>0</v>
      </c>
      <c r="J376" s="93" t="b">
        <v>1</v>
      </c>
      <c r="K376" s="93" t="b">
        <v>0</v>
      </c>
      <c r="L376" s="93" t="b">
        <v>0</v>
      </c>
    </row>
    <row r="377" spans="1:12" ht="15">
      <c r="A377" s="94" t="s">
        <v>1002</v>
      </c>
      <c r="B377" s="93" t="s">
        <v>1004</v>
      </c>
      <c r="C377" s="93">
        <v>2</v>
      </c>
      <c r="D377" s="109">
        <v>0.0005591043872536602</v>
      </c>
      <c r="E377" s="109">
        <v>3.10304313497889</v>
      </c>
      <c r="F377" s="93" t="s">
        <v>1237</v>
      </c>
      <c r="G377" s="93" t="b">
        <v>0</v>
      </c>
      <c r="H377" s="93" t="b">
        <v>0</v>
      </c>
      <c r="I377" s="93" t="b">
        <v>0</v>
      </c>
      <c r="J377" s="93" t="b">
        <v>0</v>
      </c>
      <c r="K377" s="93" t="b">
        <v>0</v>
      </c>
      <c r="L377" s="93" t="b">
        <v>0</v>
      </c>
    </row>
    <row r="378" spans="1:12" ht="15">
      <c r="A378" s="94" t="s">
        <v>1004</v>
      </c>
      <c r="B378" s="93" t="s">
        <v>1168</v>
      </c>
      <c r="C378" s="93">
        <v>2</v>
      </c>
      <c r="D378" s="109">
        <v>0.0005591043872536602</v>
      </c>
      <c r="E378" s="109">
        <v>3.279134394034571</v>
      </c>
      <c r="F378" s="93" t="s">
        <v>1237</v>
      </c>
      <c r="G378" s="93" t="b">
        <v>0</v>
      </c>
      <c r="H378" s="93" t="b">
        <v>0</v>
      </c>
      <c r="I378" s="93" t="b">
        <v>0</v>
      </c>
      <c r="J378" s="93" t="b">
        <v>0</v>
      </c>
      <c r="K378" s="93" t="b">
        <v>0</v>
      </c>
      <c r="L378" s="93" t="b">
        <v>0</v>
      </c>
    </row>
    <row r="379" spans="1:12" ht="15">
      <c r="A379" s="94" t="s">
        <v>1168</v>
      </c>
      <c r="B379" s="93" t="s">
        <v>1005</v>
      </c>
      <c r="C379" s="93">
        <v>2</v>
      </c>
      <c r="D379" s="109">
        <v>0.0005591043872536602</v>
      </c>
      <c r="E379" s="109">
        <v>3.279134394034571</v>
      </c>
      <c r="F379" s="93" t="s">
        <v>1237</v>
      </c>
      <c r="G379" s="93" t="b">
        <v>0</v>
      </c>
      <c r="H379" s="93" t="b">
        <v>0</v>
      </c>
      <c r="I379" s="93" t="b">
        <v>0</v>
      </c>
      <c r="J379" s="93" t="b">
        <v>0</v>
      </c>
      <c r="K379" s="93" t="b">
        <v>0</v>
      </c>
      <c r="L379" s="93" t="b">
        <v>0</v>
      </c>
    </row>
    <row r="380" spans="1:12" ht="15">
      <c r="A380" s="94" t="s">
        <v>1006</v>
      </c>
      <c r="B380" s="93" t="s">
        <v>788</v>
      </c>
      <c r="C380" s="93">
        <v>2</v>
      </c>
      <c r="D380" s="109">
        <v>0.0005591043872536602</v>
      </c>
      <c r="E380" s="109">
        <v>2.5801643896985524</v>
      </c>
      <c r="F380" s="93" t="s">
        <v>1237</v>
      </c>
      <c r="G380" s="93" t="b">
        <v>1</v>
      </c>
      <c r="H380" s="93" t="b">
        <v>0</v>
      </c>
      <c r="I380" s="93" t="b">
        <v>0</v>
      </c>
      <c r="J380" s="93" t="b">
        <v>0</v>
      </c>
      <c r="K380" s="93" t="b">
        <v>0</v>
      </c>
      <c r="L380" s="93" t="b">
        <v>0</v>
      </c>
    </row>
    <row r="381" spans="1:12" ht="15">
      <c r="A381" s="94" t="s">
        <v>985</v>
      </c>
      <c r="B381" s="93" t="s">
        <v>814</v>
      </c>
      <c r="C381" s="93">
        <v>2</v>
      </c>
      <c r="D381" s="109">
        <v>0.0005591043872536602</v>
      </c>
      <c r="E381" s="109">
        <v>2.7350663496842955</v>
      </c>
      <c r="F381" s="93" t="s">
        <v>1237</v>
      </c>
      <c r="G381" s="93" t="b">
        <v>0</v>
      </c>
      <c r="H381" s="93" t="b">
        <v>0</v>
      </c>
      <c r="I381" s="93" t="b">
        <v>0</v>
      </c>
      <c r="J381" s="93" t="b">
        <v>0</v>
      </c>
      <c r="K381" s="93" t="b">
        <v>0</v>
      </c>
      <c r="L381" s="93" t="b">
        <v>0</v>
      </c>
    </row>
    <row r="382" spans="1:12" ht="15">
      <c r="A382" s="94" t="s">
        <v>814</v>
      </c>
      <c r="B382" s="93" t="s">
        <v>1170</v>
      </c>
      <c r="C382" s="93">
        <v>2</v>
      </c>
      <c r="D382" s="109">
        <v>0.0005591043872536602</v>
      </c>
      <c r="E382" s="109">
        <v>2.9111576087399764</v>
      </c>
      <c r="F382" s="93" t="s">
        <v>1237</v>
      </c>
      <c r="G382" s="93" t="b">
        <v>0</v>
      </c>
      <c r="H382" s="93" t="b">
        <v>0</v>
      </c>
      <c r="I382" s="93" t="b">
        <v>0</v>
      </c>
      <c r="J382" s="93" t="b">
        <v>0</v>
      </c>
      <c r="K382" s="93" t="b">
        <v>0</v>
      </c>
      <c r="L382" s="93" t="b">
        <v>0</v>
      </c>
    </row>
    <row r="383" spans="1:12" ht="15">
      <c r="A383" s="94" t="s">
        <v>725</v>
      </c>
      <c r="B383" s="93" t="s">
        <v>731</v>
      </c>
      <c r="C383" s="93">
        <v>2</v>
      </c>
      <c r="D383" s="109">
        <v>0.0005591043872536602</v>
      </c>
      <c r="E383" s="109">
        <v>0.5862874747573411</v>
      </c>
      <c r="F383" s="93" t="s">
        <v>1237</v>
      </c>
      <c r="G383" s="93" t="b">
        <v>0</v>
      </c>
      <c r="H383" s="93" t="b">
        <v>0</v>
      </c>
      <c r="I383" s="93" t="b">
        <v>0</v>
      </c>
      <c r="J383" s="93" t="b">
        <v>0</v>
      </c>
      <c r="K383" s="93" t="b">
        <v>0</v>
      </c>
      <c r="L383" s="93" t="b">
        <v>0</v>
      </c>
    </row>
    <row r="384" spans="1:12" ht="15">
      <c r="A384" s="94" t="s">
        <v>857</v>
      </c>
      <c r="B384" s="93" t="s">
        <v>1007</v>
      </c>
      <c r="C384" s="93">
        <v>2</v>
      </c>
      <c r="D384" s="109">
        <v>0.0005591043872536602</v>
      </c>
      <c r="E384" s="109">
        <v>2.8811943853625333</v>
      </c>
      <c r="F384" s="93" t="s">
        <v>1237</v>
      </c>
      <c r="G384" s="93" t="b">
        <v>0</v>
      </c>
      <c r="H384" s="93" t="b">
        <v>0</v>
      </c>
      <c r="I384" s="93" t="b">
        <v>0</v>
      </c>
      <c r="J384" s="93" t="b">
        <v>0</v>
      </c>
      <c r="K384" s="93" t="b">
        <v>0</v>
      </c>
      <c r="L384" s="93" t="b">
        <v>0</v>
      </c>
    </row>
    <row r="385" spans="1:12" ht="15">
      <c r="A385" s="94" t="s">
        <v>1007</v>
      </c>
      <c r="B385" s="93" t="s">
        <v>1172</v>
      </c>
      <c r="C385" s="93">
        <v>2</v>
      </c>
      <c r="D385" s="109">
        <v>0.0005591043872536602</v>
      </c>
      <c r="E385" s="109">
        <v>3.279134394034571</v>
      </c>
      <c r="F385" s="93" t="s">
        <v>1237</v>
      </c>
      <c r="G385" s="93" t="b">
        <v>0</v>
      </c>
      <c r="H385" s="93" t="b">
        <v>0</v>
      </c>
      <c r="I385" s="93" t="b">
        <v>0</v>
      </c>
      <c r="J385" s="93" t="b">
        <v>0</v>
      </c>
      <c r="K385" s="93" t="b">
        <v>0</v>
      </c>
      <c r="L385" s="93" t="b">
        <v>0</v>
      </c>
    </row>
    <row r="386" spans="1:12" ht="15">
      <c r="A386" s="94" t="s">
        <v>996</v>
      </c>
      <c r="B386" s="93" t="s">
        <v>1176</v>
      </c>
      <c r="C386" s="93">
        <v>2</v>
      </c>
      <c r="D386" s="109">
        <v>0.0005591043872536602</v>
      </c>
      <c r="E386" s="109">
        <v>3.279134394034571</v>
      </c>
      <c r="F386" s="93" t="s">
        <v>1237</v>
      </c>
      <c r="G386" s="93" t="b">
        <v>0</v>
      </c>
      <c r="H386" s="93" t="b">
        <v>0</v>
      </c>
      <c r="I386" s="93" t="b">
        <v>0</v>
      </c>
      <c r="J386" s="93" t="b">
        <v>0</v>
      </c>
      <c r="K386" s="93" t="b">
        <v>0</v>
      </c>
      <c r="L386" s="93" t="b">
        <v>0</v>
      </c>
    </row>
    <row r="387" spans="1:12" ht="15">
      <c r="A387" s="94" t="s">
        <v>1009</v>
      </c>
      <c r="B387" s="93" t="s">
        <v>1010</v>
      </c>
      <c r="C387" s="93">
        <v>2</v>
      </c>
      <c r="D387" s="109">
        <v>0.0006631230450504747</v>
      </c>
      <c r="E387" s="109">
        <v>3.10304313497889</v>
      </c>
      <c r="F387" s="93" t="s">
        <v>1237</v>
      </c>
      <c r="G387" s="93" t="b">
        <v>0</v>
      </c>
      <c r="H387" s="93" t="b">
        <v>0</v>
      </c>
      <c r="I387" s="93" t="b">
        <v>0</v>
      </c>
      <c r="J387" s="93" t="b">
        <v>0</v>
      </c>
      <c r="K387" s="93" t="b">
        <v>0</v>
      </c>
      <c r="L387" s="93" t="b">
        <v>0</v>
      </c>
    </row>
    <row r="388" spans="1:12" ht="15">
      <c r="A388" s="94" t="s">
        <v>727</v>
      </c>
      <c r="B388" s="93" t="s">
        <v>714</v>
      </c>
      <c r="C388" s="93">
        <v>2</v>
      </c>
      <c r="D388" s="109">
        <v>0.0005591043872536602</v>
      </c>
      <c r="E388" s="109">
        <v>-0.2885388125799845</v>
      </c>
      <c r="F388" s="93" t="s">
        <v>1237</v>
      </c>
      <c r="G388" s="93" t="b">
        <v>0</v>
      </c>
      <c r="H388" s="93" t="b">
        <v>0</v>
      </c>
      <c r="I388" s="93" t="b">
        <v>0</v>
      </c>
      <c r="J388" s="93" t="b">
        <v>0</v>
      </c>
      <c r="K388" s="93" t="b">
        <v>0</v>
      </c>
      <c r="L388" s="93" t="b">
        <v>0</v>
      </c>
    </row>
    <row r="389" spans="1:12" ht="15">
      <c r="A389" s="94" t="s">
        <v>714</v>
      </c>
      <c r="B389" s="93" t="s">
        <v>1184</v>
      </c>
      <c r="C389" s="93">
        <v>2</v>
      </c>
      <c r="D389" s="109">
        <v>0.0005591043872536602</v>
      </c>
      <c r="E389" s="109">
        <v>1.1585604628287212</v>
      </c>
      <c r="F389" s="93" t="s">
        <v>1237</v>
      </c>
      <c r="G389" s="93" t="b">
        <v>0</v>
      </c>
      <c r="H389" s="93" t="b">
        <v>0</v>
      </c>
      <c r="I389" s="93" t="b">
        <v>0</v>
      </c>
      <c r="J389" s="93" t="b">
        <v>0</v>
      </c>
      <c r="K389" s="93" t="b">
        <v>0</v>
      </c>
      <c r="L389" s="93" t="b">
        <v>0</v>
      </c>
    </row>
    <row r="390" spans="1:12" ht="15">
      <c r="A390" s="94" t="s">
        <v>1184</v>
      </c>
      <c r="B390" s="93" t="s">
        <v>1185</v>
      </c>
      <c r="C390" s="93">
        <v>2</v>
      </c>
      <c r="D390" s="109">
        <v>0.0005591043872536602</v>
      </c>
      <c r="E390" s="109">
        <v>3.455225653090252</v>
      </c>
      <c r="F390" s="93" t="s">
        <v>1237</v>
      </c>
      <c r="G390" s="93" t="b">
        <v>0</v>
      </c>
      <c r="H390" s="93" t="b">
        <v>0</v>
      </c>
      <c r="I390" s="93" t="b">
        <v>0</v>
      </c>
      <c r="J390" s="93" t="b">
        <v>0</v>
      </c>
      <c r="K390" s="93" t="b">
        <v>0</v>
      </c>
      <c r="L390" s="93" t="b">
        <v>0</v>
      </c>
    </row>
    <row r="391" spans="1:12" ht="15">
      <c r="A391" s="94" t="s">
        <v>759</v>
      </c>
      <c r="B391" s="93" t="s">
        <v>755</v>
      </c>
      <c r="C391" s="93">
        <v>2</v>
      </c>
      <c r="D391" s="109">
        <v>0.0005591043872536602</v>
      </c>
      <c r="E391" s="109">
        <v>1.4168042074477927</v>
      </c>
      <c r="F391" s="93" t="s">
        <v>1237</v>
      </c>
      <c r="G391" s="93" t="b">
        <v>0</v>
      </c>
      <c r="H391" s="93" t="b">
        <v>0</v>
      </c>
      <c r="I391" s="93" t="b">
        <v>0</v>
      </c>
      <c r="J391" s="93" t="b">
        <v>0</v>
      </c>
      <c r="K391" s="93" t="b">
        <v>0</v>
      </c>
      <c r="L391" s="93" t="b">
        <v>0</v>
      </c>
    </row>
    <row r="392" spans="1:12" ht="15">
      <c r="A392" s="94" t="s">
        <v>755</v>
      </c>
      <c r="B392" s="93" t="s">
        <v>723</v>
      </c>
      <c r="C392" s="93">
        <v>2</v>
      </c>
      <c r="D392" s="109">
        <v>0.0005591043872536602</v>
      </c>
      <c r="E392" s="109">
        <v>0.9247057967584775</v>
      </c>
      <c r="F392" s="93" t="s">
        <v>1237</v>
      </c>
      <c r="G392" s="93" t="b">
        <v>0</v>
      </c>
      <c r="H392" s="93" t="b">
        <v>0</v>
      </c>
      <c r="I392" s="93" t="b">
        <v>0</v>
      </c>
      <c r="J392" s="93" t="b">
        <v>0</v>
      </c>
      <c r="K392" s="93" t="b">
        <v>0</v>
      </c>
      <c r="L392" s="93" t="b">
        <v>0</v>
      </c>
    </row>
    <row r="393" spans="1:12" ht="15">
      <c r="A393" s="94" t="s">
        <v>713</v>
      </c>
      <c r="B393" s="93" t="s">
        <v>801</v>
      </c>
      <c r="C393" s="93">
        <v>2</v>
      </c>
      <c r="D393" s="109">
        <v>0.0005591043872536602</v>
      </c>
      <c r="E393" s="109">
        <v>0.5029176434281271</v>
      </c>
      <c r="F393" s="93" t="s">
        <v>1237</v>
      </c>
      <c r="G393" s="93" t="b">
        <v>1</v>
      </c>
      <c r="H393" s="93" t="b">
        <v>0</v>
      </c>
      <c r="I393" s="93" t="b">
        <v>0</v>
      </c>
      <c r="J393" s="93" t="b">
        <v>0</v>
      </c>
      <c r="K393" s="93" t="b">
        <v>0</v>
      </c>
      <c r="L393" s="93" t="b">
        <v>0</v>
      </c>
    </row>
    <row r="394" spans="1:12" ht="15">
      <c r="A394" s="94" t="s">
        <v>777</v>
      </c>
      <c r="B394" s="93" t="s">
        <v>1012</v>
      </c>
      <c r="C394" s="93">
        <v>2</v>
      </c>
      <c r="D394" s="109">
        <v>0.0005591043872536602</v>
      </c>
      <c r="E394" s="109">
        <v>2.538771704540327</v>
      </c>
      <c r="F394" s="93" t="s">
        <v>1237</v>
      </c>
      <c r="G394" s="93" t="b">
        <v>0</v>
      </c>
      <c r="H394" s="93" t="b">
        <v>0</v>
      </c>
      <c r="I394" s="93" t="b">
        <v>0</v>
      </c>
      <c r="J394" s="93" t="b">
        <v>0</v>
      </c>
      <c r="K394" s="93" t="b">
        <v>0</v>
      </c>
      <c r="L394" s="93" t="b">
        <v>0</v>
      </c>
    </row>
    <row r="395" spans="1:12" ht="15">
      <c r="A395" s="94" t="s">
        <v>1200</v>
      </c>
      <c r="B395" s="93" t="s">
        <v>759</v>
      </c>
      <c r="C395" s="93">
        <v>2</v>
      </c>
      <c r="D395" s="109">
        <v>0.0006631230450504747</v>
      </c>
      <c r="E395" s="109">
        <v>2.5258067273759597</v>
      </c>
      <c r="F395" s="93" t="s">
        <v>1237</v>
      </c>
      <c r="G395" s="93" t="b">
        <v>0</v>
      </c>
      <c r="H395" s="93" t="b">
        <v>0</v>
      </c>
      <c r="I395" s="93" t="b">
        <v>0</v>
      </c>
      <c r="J395" s="93" t="b">
        <v>0</v>
      </c>
      <c r="K395" s="93" t="b">
        <v>0</v>
      </c>
      <c r="L395" s="93" t="b">
        <v>0</v>
      </c>
    </row>
    <row r="396" spans="1:12" ht="15">
      <c r="A396" s="94" t="s">
        <v>816</v>
      </c>
      <c r="B396" s="93" t="s">
        <v>1202</v>
      </c>
      <c r="C396" s="93">
        <v>2</v>
      </c>
      <c r="D396" s="109">
        <v>0.0006631230450504747</v>
      </c>
      <c r="E396" s="109">
        <v>2.9111576087399764</v>
      </c>
      <c r="F396" s="93" t="s">
        <v>1237</v>
      </c>
      <c r="G396" s="93" t="b">
        <v>0</v>
      </c>
      <c r="H396" s="93" t="b">
        <v>0</v>
      </c>
      <c r="I396" s="93" t="b">
        <v>0</v>
      </c>
      <c r="J396" s="93" t="b">
        <v>0</v>
      </c>
      <c r="K396" s="93" t="b">
        <v>0</v>
      </c>
      <c r="L396" s="93" t="b">
        <v>0</v>
      </c>
    </row>
    <row r="397" spans="1:12" ht="15">
      <c r="A397" s="94" t="s">
        <v>829</v>
      </c>
      <c r="B397" s="93" t="s">
        <v>758</v>
      </c>
      <c r="C397" s="93">
        <v>2</v>
      </c>
      <c r="D397" s="109">
        <v>0.0005591043872536602</v>
      </c>
      <c r="E397" s="109">
        <v>1.97810439837059</v>
      </c>
      <c r="F397" s="93" t="s">
        <v>1237</v>
      </c>
      <c r="G397" s="93" t="b">
        <v>0</v>
      </c>
      <c r="H397" s="93" t="b">
        <v>0</v>
      </c>
      <c r="I397" s="93" t="b">
        <v>0</v>
      </c>
      <c r="J397" s="93" t="b">
        <v>0</v>
      </c>
      <c r="K397" s="93" t="b">
        <v>0</v>
      </c>
      <c r="L397" s="93" t="b">
        <v>0</v>
      </c>
    </row>
    <row r="398" spans="1:12" ht="15">
      <c r="A398" s="94" t="s">
        <v>1205</v>
      </c>
      <c r="B398" s="93" t="s">
        <v>729</v>
      </c>
      <c r="C398" s="93">
        <v>2</v>
      </c>
      <c r="D398" s="109">
        <v>0.0005591043872536602</v>
      </c>
      <c r="E398" s="109">
        <v>2.008067621748033</v>
      </c>
      <c r="F398" s="93" t="s">
        <v>1237</v>
      </c>
      <c r="G398" s="93" t="b">
        <v>0</v>
      </c>
      <c r="H398" s="93" t="b">
        <v>0</v>
      </c>
      <c r="I398" s="93" t="b">
        <v>0</v>
      </c>
      <c r="J398" s="93" t="b">
        <v>0</v>
      </c>
      <c r="K398" s="93" t="b">
        <v>0</v>
      </c>
      <c r="L398" s="93" t="b">
        <v>0</v>
      </c>
    </row>
    <row r="399" spans="1:12" ht="15">
      <c r="A399" s="94" t="s">
        <v>924</v>
      </c>
      <c r="B399" s="93" t="s">
        <v>826</v>
      </c>
      <c r="C399" s="93">
        <v>2</v>
      </c>
      <c r="D399" s="109">
        <v>0.0005591043872536602</v>
      </c>
      <c r="E399" s="109">
        <v>2.7562556487542333</v>
      </c>
      <c r="F399" s="93" t="s">
        <v>1237</v>
      </c>
      <c r="G399" s="93" t="b">
        <v>0</v>
      </c>
      <c r="H399" s="93" t="b">
        <v>0</v>
      </c>
      <c r="I399" s="93" t="b">
        <v>0</v>
      </c>
      <c r="J399" s="93" t="b">
        <v>0</v>
      </c>
      <c r="K399" s="93" t="b">
        <v>0</v>
      </c>
      <c r="L399" s="93" t="b">
        <v>0</v>
      </c>
    </row>
    <row r="400" spans="1:12" ht="15">
      <c r="A400" s="94" t="s">
        <v>826</v>
      </c>
      <c r="B400" s="93" t="s">
        <v>759</v>
      </c>
      <c r="C400" s="93">
        <v>2</v>
      </c>
      <c r="D400" s="109">
        <v>0.0005591043872536602</v>
      </c>
      <c r="E400" s="109">
        <v>2.048685472656297</v>
      </c>
      <c r="F400" s="93" t="s">
        <v>1237</v>
      </c>
      <c r="G400" s="93" t="b">
        <v>0</v>
      </c>
      <c r="H400" s="93" t="b">
        <v>0</v>
      </c>
      <c r="I400" s="93" t="b">
        <v>0</v>
      </c>
      <c r="J400" s="93" t="b">
        <v>0</v>
      </c>
      <c r="K400" s="93" t="b">
        <v>0</v>
      </c>
      <c r="L400" s="93" t="b">
        <v>0</v>
      </c>
    </row>
    <row r="401" spans="1:12" ht="15">
      <c r="A401" s="94" t="s">
        <v>780</v>
      </c>
      <c r="B401" s="93" t="s">
        <v>831</v>
      </c>
      <c r="C401" s="93">
        <v>2</v>
      </c>
      <c r="D401" s="109">
        <v>0.0005591043872536602</v>
      </c>
      <c r="E401" s="109">
        <v>2.237741708876346</v>
      </c>
      <c r="F401" s="93" t="s">
        <v>1237</v>
      </c>
      <c r="G401" s="93" t="b">
        <v>0</v>
      </c>
      <c r="H401" s="93" t="b">
        <v>0</v>
      </c>
      <c r="I401" s="93" t="b">
        <v>0</v>
      </c>
      <c r="J401" s="93" t="b">
        <v>0</v>
      </c>
      <c r="K401" s="93" t="b">
        <v>0</v>
      </c>
      <c r="L401" s="93" t="b">
        <v>0</v>
      </c>
    </row>
    <row r="402" spans="1:12" ht="15">
      <c r="A402" s="94" t="s">
        <v>713</v>
      </c>
      <c r="B402" s="93" t="s">
        <v>997</v>
      </c>
      <c r="C402" s="93">
        <v>2</v>
      </c>
      <c r="D402" s="109">
        <v>0.0005591043872536602</v>
      </c>
      <c r="E402" s="109">
        <v>0.8708944287227215</v>
      </c>
      <c r="F402" s="93" t="s">
        <v>1237</v>
      </c>
      <c r="G402" s="93" t="b">
        <v>1</v>
      </c>
      <c r="H402" s="93" t="b">
        <v>0</v>
      </c>
      <c r="I402" s="93" t="b">
        <v>0</v>
      </c>
      <c r="J402" s="93" t="b">
        <v>0</v>
      </c>
      <c r="K402" s="93" t="b">
        <v>0</v>
      </c>
      <c r="L402" s="93" t="b">
        <v>0</v>
      </c>
    </row>
    <row r="403" spans="1:12" ht="15">
      <c r="A403" s="94" t="s">
        <v>751</v>
      </c>
      <c r="B403" s="93" t="s">
        <v>719</v>
      </c>
      <c r="C403" s="93">
        <v>2</v>
      </c>
      <c r="D403" s="109">
        <v>0.0005591043872536602</v>
      </c>
      <c r="E403" s="109">
        <v>0.5435354943363911</v>
      </c>
      <c r="F403" s="93" t="s">
        <v>1237</v>
      </c>
      <c r="G403" s="93" t="b">
        <v>0</v>
      </c>
      <c r="H403" s="93" t="b">
        <v>0</v>
      </c>
      <c r="I403" s="93" t="b">
        <v>0</v>
      </c>
      <c r="J403" s="93" t="b">
        <v>0</v>
      </c>
      <c r="K403" s="93" t="b">
        <v>0</v>
      </c>
      <c r="L403" s="93" t="b">
        <v>0</v>
      </c>
    </row>
    <row r="404" spans="1:12" ht="15">
      <c r="A404" s="94" t="s">
        <v>822</v>
      </c>
      <c r="B404" s="93" t="s">
        <v>797</v>
      </c>
      <c r="C404" s="93">
        <v>2</v>
      </c>
      <c r="D404" s="109">
        <v>0.0005591043872536602</v>
      </c>
      <c r="E404" s="109">
        <v>2.3760444070426274</v>
      </c>
      <c r="F404" s="93" t="s">
        <v>1237</v>
      </c>
      <c r="G404" s="93" t="b">
        <v>1</v>
      </c>
      <c r="H404" s="93" t="b">
        <v>0</v>
      </c>
      <c r="I404" s="93" t="b">
        <v>0</v>
      </c>
      <c r="J404" s="93" t="b">
        <v>0</v>
      </c>
      <c r="K404" s="93" t="b">
        <v>0</v>
      </c>
      <c r="L404" s="93" t="b">
        <v>0</v>
      </c>
    </row>
    <row r="405" spans="1:12" ht="15">
      <c r="A405" s="94" t="s">
        <v>797</v>
      </c>
      <c r="B405" s="93" t="s">
        <v>851</v>
      </c>
      <c r="C405" s="93">
        <v>2</v>
      </c>
      <c r="D405" s="109">
        <v>0.0005591043872536602</v>
      </c>
      <c r="E405" s="109">
        <v>2.5521356660983088</v>
      </c>
      <c r="F405" s="93" t="s">
        <v>1237</v>
      </c>
      <c r="G405" s="93" t="b">
        <v>0</v>
      </c>
      <c r="H405" s="93" t="b">
        <v>0</v>
      </c>
      <c r="I405" s="93" t="b">
        <v>0</v>
      </c>
      <c r="J405" s="93" t="b">
        <v>0</v>
      </c>
      <c r="K405" s="93" t="b">
        <v>0</v>
      </c>
      <c r="L405" s="93" t="b">
        <v>0</v>
      </c>
    </row>
    <row r="406" spans="1:12" ht="15">
      <c r="A406" s="94" t="s">
        <v>774</v>
      </c>
      <c r="B406" s="93" t="s">
        <v>1214</v>
      </c>
      <c r="C406" s="93">
        <v>2</v>
      </c>
      <c r="D406" s="109">
        <v>0.0005591043872536602</v>
      </c>
      <c r="E406" s="109">
        <v>2.6770744027066087</v>
      </c>
      <c r="F406" s="93" t="s">
        <v>1237</v>
      </c>
      <c r="G406" s="93" t="b">
        <v>0</v>
      </c>
      <c r="H406" s="93" t="b">
        <v>0</v>
      </c>
      <c r="I406" s="93" t="b">
        <v>0</v>
      </c>
      <c r="J406" s="93" t="b">
        <v>0</v>
      </c>
      <c r="K406" s="93" t="b">
        <v>1</v>
      </c>
      <c r="L406" s="93" t="b">
        <v>0</v>
      </c>
    </row>
    <row r="407" spans="1:12" ht="15">
      <c r="A407" s="94" t="s">
        <v>1214</v>
      </c>
      <c r="B407" s="93" t="s">
        <v>880</v>
      </c>
      <c r="C407" s="93">
        <v>2</v>
      </c>
      <c r="D407" s="109">
        <v>0.0005591043872536602</v>
      </c>
      <c r="E407" s="109">
        <v>3.279134394034571</v>
      </c>
      <c r="F407" s="93" t="s">
        <v>1237</v>
      </c>
      <c r="G407" s="93" t="b">
        <v>0</v>
      </c>
      <c r="H407" s="93" t="b">
        <v>1</v>
      </c>
      <c r="I407" s="93" t="b">
        <v>0</v>
      </c>
      <c r="J407" s="93" t="b">
        <v>0</v>
      </c>
      <c r="K407" s="93" t="b">
        <v>0</v>
      </c>
      <c r="L407" s="93" t="b">
        <v>0</v>
      </c>
    </row>
    <row r="408" spans="1:12" ht="15">
      <c r="A408" s="94" t="s">
        <v>813</v>
      </c>
      <c r="B408" s="93" t="s">
        <v>923</v>
      </c>
      <c r="C408" s="93">
        <v>2</v>
      </c>
      <c r="D408" s="109">
        <v>0.0005591043872536602</v>
      </c>
      <c r="E408" s="109">
        <v>2.6101276130759956</v>
      </c>
      <c r="F408" s="93" t="s">
        <v>1237</v>
      </c>
      <c r="G408" s="93" t="b">
        <v>0</v>
      </c>
      <c r="H408" s="93" t="b">
        <v>0</v>
      </c>
      <c r="I408" s="93" t="b">
        <v>0</v>
      </c>
      <c r="J408" s="93" t="b">
        <v>0</v>
      </c>
      <c r="K408" s="93" t="b">
        <v>0</v>
      </c>
      <c r="L408" s="93" t="b">
        <v>0</v>
      </c>
    </row>
    <row r="409" spans="1:12" ht="15">
      <c r="A409" s="94" t="s">
        <v>763</v>
      </c>
      <c r="B409" s="93" t="s">
        <v>1215</v>
      </c>
      <c r="C409" s="93">
        <v>2</v>
      </c>
      <c r="D409" s="109">
        <v>0.0005591043872536602</v>
      </c>
      <c r="E409" s="109">
        <v>2.6101276130759956</v>
      </c>
      <c r="F409" s="93" t="s">
        <v>1237</v>
      </c>
      <c r="G409" s="93" t="b">
        <v>0</v>
      </c>
      <c r="H409" s="93" t="b">
        <v>0</v>
      </c>
      <c r="I409" s="93" t="b">
        <v>0</v>
      </c>
      <c r="J409" s="93" t="b">
        <v>0</v>
      </c>
      <c r="K409" s="93" t="b">
        <v>0</v>
      </c>
      <c r="L409" s="93" t="b">
        <v>0</v>
      </c>
    </row>
    <row r="410" spans="1:12" ht="15">
      <c r="A410" s="94" t="s">
        <v>1215</v>
      </c>
      <c r="B410" s="93" t="s">
        <v>1018</v>
      </c>
      <c r="C410" s="93">
        <v>2</v>
      </c>
      <c r="D410" s="109">
        <v>0.0005591043872536602</v>
      </c>
      <c r="E410" s="109">
        <v>3.279134394034571</v>
      </c>
      <c r="F410" s="93" t="s">
        <v>1237</v>
      </c>
      <c r="G410" s="93" t="b">
        <v>0</v>
      </c>
      <c r="H410" s="93" t="b">
        <v>0</v>
      </c>
      <c r="I410" s="93" t="b">
        <v>0</v>
      </c>
      <c r="J410" s="93" t="b">
        <v>0</v>
      </c>
      <c r="K410" s="93" t="b">
        <v>0</v>
      </c>
      <c r="L410" s="93" t="b">
        <v>0</v>
      </c>
    </row>
    <row r="411" spans="1:12" ht="15">
      <c r="A411" s="94" t="s">
        <v>794</v>
      </c>
      <c r="B411" s="93" t="s">
        <v>926</v>
      </c>
      <c r="C411" s="93">
        <v>2</v>
      </c>
      <c r="D411" s="109">
        <v>0.0005591043872536602</v>
      </c>
      <c r="E411" s="109">
        <v>2.6770744027066087</v>
      </c>
      <c r="F411" s="93" t="s">
        <v>1237</v>
      </c>
      <c r="G411" s="93" t="b">
        <v>0</v>
      </c>
      <c r="H411" s="93" t="b">
        <v>0</v>
      </c>
      <c r="I411" s="93" t="b">
        <v>0</v>
      </c>
      <c r="J411" s="93" t="b">
        <v>0</v>
      </c>
      <c r="K411" s="93" t="b">
        <v>0</v>
      </c>
      <c r="L411" s="93" t="b">
        <v>0</v>
      </c>
    </row>
    <row r="412" spans="1:12" ht="15">
      <c r="A412" s="94" t="s">
        <v>909</v>
      </c>
      <c r="B412" s="93" t="s">
        <v>882</v>
      </c>
      <c r="C412" s="93">
        <v>2</v>
      </c>
      <c r="D412" s="109">
        <v>0.0005591043872536602</v>
      </c>
      <c r="E412" s="109">
        <v>2.85316566176229</v>
      </c>
      <c r="F412" s="93" t="s">
        <v>1237</v>
      </c>
      <c r="G412" s="93" t="b">
        <v>0</v>
      </c>
      <c r="H412" s="93" t="b">
        <v>0</v>
      </c>
      <c r="I412" s="93" t="b">
        <v>0</v>
      </c>
      <c r="J412" s="93" t="b">
        <v>0</v>
      </c>
      <c r="K412" s="93" t="b">
        <v>0</v>
      </c>
      <c r="L412" s="93" t="b">
        <v>0</v>
      </c>
    </row>
    <row r="413" spans="1:12" ht="15">
      <c r="A413" s="94" t="s">
        <v>1218</v>
      </c>
      <c r="B413" s="93" t="s">
        <v>1019</v>
      </c>
      <c r="C413" s="93">
        <v>2</v>
      </c>
      <c r="D413" s="109">
        <v>0.0005591043872536602</v>
      </c>
      <c r="E413" s="109">
        <v>3.279134394034571</v>
      </c>
      <c r="F413" s="93" t="s">
        <v>1237</v>
      </c>
      <c r="G413" s="93" t="b">
        <v>0</v>
      </c>
      <c r="H413" s="93" t="b">
        <v>0</v>
      </c>
      <c r="I413" s="93" t="b">
        <v>0</v>
      </c>
      <c r="J413" s="93" t="b">
        <v>0</v>
      </c>
      <c r="K413" s="93" t="b">
        <v>0</v>
      </c>
      <c r="L413" s="93" t="b">
        <v>0</v>
      </c>
    </row>
    <row r="414" spans="1:12" ht="15">
      <c r="A414" s="94" t="s">
        <v>1219</v>
      </c>
      <c r="B414" s="93" t="s">
        <v>818</v>
      </c>
      <c r="C414" s="93">
        <v>2</v>
      </c>
      <c r="D414" s="109">
        <v>0.0006631230450504747</v>
      </c>
      <c r="E414" s="109">
        <v>2.9111576087399764</v>
      </c>
      <c r="F414" s="93" t="s">
        <v>1237</v>
      </c>
      <c r="G414" s="93" t="b">
        <v>1</v>
      </c>
      <c r="H414" s="93" t="b">
        <v>0</v>
      </c>
      <c r="I414" s="93" t="b">
        <v>0</v>
      </c>
      <c r="J414" s="93" t="b">
        <v>0</v>
      </c>
      <c r="K414" s="93" t="b">
        <v>0</v>
      </c>
      <c r="L414" s="93" t="b">
        <v>0</v>
      </c>
    </row>
    <row r="415" spans="1:12" ht="15">
      <c r="A415" s="94" t="s">
        <v>850</v>
      </c>
      <c r="B415" s="93" t="s">
        <v>713</v>
      </c>
      <c r="C415" s="93">
        <v>2</v>
      </c>
      <c r="D415" s="109">
        <v>0.0005591043872536602</v>
      </c>
      <c r="E415" s="109">
        <v>0.6490456791063651</v>
      </c>
      <c r="F415" s="93" t="s">
        <v>1237</v>
      </c>
      <c r="G415" s="93" t="b">
        <v>0</v>
      </c>
      <c r="H415" s="93" t="b">
        <v>0</v>
      </c>
      <c r="I415" s="93" t="b">
        <v>0</v>
      </c>
      <c r="J415" s="93" t="b">
        <v>1</v>
      </c>
      <c r="K415" s="93" t="b">
        <v>0</v>
      </c>
      <c r="L415" s="93" t="b">
        <v>0</v>
      </c>
    </row>
    <row r="416" spans="1:12" ht="15">
      <c r="A416" s="94" t="s">
        <v>713</v>
      </c>
      <c r="B416" s="93" t="s">
        <v>767</v>
      </c>
      <c r="C416" s="93">
        <v>2</v>
      </c>
      <c r="D416" s="109">
        <v>0.0006631230450504747</v>
      </c>
      <c r="E416" s="109">
        <v>0.23407233113554712</v>
      </c>
      <c r="F416" s="93" t="s">
        <v>1237</v>
      </c>
      <c r="G416" s="93" t="b">
        <v>1</v>
      </c>
      <c r="H416" s="93" t="b">
        <v>0</v>
      </c>
      <c r="I416" s="93" t="b">
        <v>0</v>
      </c>
      <c r="J416" s="93" t="b">
        <v>0</v>
      </c>
      <c r="K416" s="93" t="b">
        <v>0</v>
      </c>
      <c r="L416" s="93" t="b">
        <v>0</v>
      </c>
    </row>
    <row r="417" spans="1:12" ht="15">
      <c r="A417" s="94" t="s">
        <v>718</v>
      </c>
      <c r="B417" s="93" t="s">
        <v>715</v>
      </c>
      <c r="C417" s="93">
        <v>2</v>
      </c>
      <c r="D417" s="109">
        <v>0.0005591043872536602</v>
      </c>
      <c r="E417" s="109">
        <v>-0.02406166338591783</v>
      </c>
      <c r="F417" s="93" t="s">
        <v>1237</v>
      </c>
      <c r="G417" s="93" t="b">
        <v>0</v>
      </c>
      <c r="H417" s="93" t="b">
        <v>0</v>
      </c>
      <c r="I417" s="93" t="b">
        <v>0</v>
      </c>
      <c r="J417" s="93" t="b">
        <v>0</v>
      </c>
      <c r="K417" s="93" t="b">
        <v>0</v>
      </c>
      <c r="L417" s="93" t="b">
        <v>0</v>
      </c>
    </row>
    <row r="418" spans="1:12" ht="15">
      <c r="A418" s="94" t="s">
        <v>756</v>
      </c>
      <c r="B418" s="93" t="s">
        <v>812</v>
      </c>
      <c r="C418" s="93">
        <v>2</v>
      </c>
      <c r="D418" s="109">
        <v>0.0005591043872536602</v>
      </c>
      <c r="E418" s="109">
        <v>1.8504597683863648</v>
      </c>
      <c r="F418" s="93" t="s">
        <v>1237</v>
      </c>
      <c r="G418" s="93" t="b">
        <v>0</v>
      </c>
      <c r="H418" s="93" t="b">
        <v>0</v>
      </c>
      <c r="I418" s="93" t="b">
        <v>0</v>
      </c>
      <c r="J418" s="93" t="b">
        <v>0</v>
      </c>
      <c r="K418" s="93" t="b">
        <v>0</v>
      </c>
      <c r="L418" s="93" t="b">
        <v>0</v>
      </c>
    </row>
    <row r="419" spans="1:12" ht="15">
      <c r="A419" s="94" t="s">
        <v>812</v>
      </c>
      <c r="B419" s="93" t="s">
        <v>775</v>
      </c>
      <c r="C419" s="93">
        <v>2</v>
      </c>
      <c r="D419" s="109">
        <v>0.0005591043872536602</v>
      </c>
      <c r="E419" s="109">
        <v>2.1707949192457328</v>
      </c>
      <c r="F419" s="93" t="s">
        <v>1237</v>
      </c>
      <c r="G419" s="93" t="b">
        <v>0</v>
      </c>
      <c r="H419" s="93" t="b">
        <v>0</v>
      </c>
      <c r="I419" s="93" t="b">
        <v>0</v>
      </c>
      <c r="J419" s="93" t="b">
        <v>0</v>
      </c>
      <c r="K419" s="93" t="b">
        <v>0</v>
      </c>
      <c r="L419" s="93" t="b">
        <v>0</v>
      </c>
    </row>
    <row r="420" spans="1:12" ht="15">
      <c r="A420" s="94" t="s">
        <v>761</v>
      </c>
      <c r="B420" s="93" t="s">
        <v>1015</v>
      </c>
      <c r="C420" s="93">
        <v>2</v>
      </c>
      <c r="D420" s="109">
        <v>0.0006631230450504747</v>
      </c>
      <c r="E420" s="109">
        <v>2.3760444070426274</v>
      </c>
      <c r="F420" s="93" t="s">
        <v>1237</v>
      </c>
      <c r="G420" s="93" t="b">
        <v>0</v>
      </c>
      <c r="H420" s="93" t="b">
        <v>0</v>
      </c>
      <c r="I420" s="93" t="b">
        <v>0</v>
      </c>
      <c r="J420" s="93" t="b">
        <v>0</v>
      </c>
      <c r="K420" s="93" t="b">
        <v>0</v>
      </c>
      <c r="L420" s="93" t="b">
        <v>0</v>
      </c>
    </row>
    <row r="421" spans="1:12" ht="15">
      <c r="A421" s="94" t="s">
        <v>818</v>
      </c>
      <c r="B421" s="93" t="s">
        <v>752</v>
      </c>
      <c r="C421" s="93">
        <v>2</v>
      </c>
      <c r="D421" s="109">
        <v>0.0005591043872536602</v>
      </c>
      <c r="E421" s="109">
        <v>1.7650295730617385</v>
      </c>
      <c r="F421" s="93" t="s">
        <v>1237</v>
      </c>
      <c r="G421" s="93" t="b">
        <v>0</v>
      </c>
      <c r="H421" s="93" t="b">
        <v>0</v>
      </c>
      <c r="I421" s="93" t="b">
        <v>0</v>
      </c>
      <c r="J421" s="93" t="b">
        <v>0</v>
      </c>
      <c r="K421" s="93" t="b">
        <v>0</v>
      </c>
      <c r="L421" s="93" t="b">
        <v>0</v>
      </c>
    </row>
    <row r="422" spans="1:12" ht="15">
      <c r="A422" s="94" t="s">
        <v>927</v>
      </c>
      <c r="B422" s="93" t="s">
        <v>794</v>
      </c>
      <c r="C422" s="93">
        <v>2</v>
      </c>
      <c r="D422" s="109">
        <v>0.0005591043872536602</v>
      </c>
      <c r="E422" s="109">
        <v>2.5521356660983088</v>
      </c>
      <c r="F422" s="93" t="s">
        <v>1237</v>
      </c>
      <c r="G422" s="93" t="b">
        <v>0</v>
      </c>
      <c r="H422" s="93" t="b">
        <v>0</v>
      </c>
      <c r="I422" s="93" t="b">
        <v>0</v>
      </c>
      <c r="J422" s="93" t="b">
        <v>0</v>
      </c>
      <c r="K422" s="93" t="b">
        <v>0</v>
      </c>
      <c r="L422" s="93" t="b">
        <v>0</v>
      </c>
    </row>
    <row r="423" spans="1:12" ht="15">
      <c r="A423" s="94" t="s">
        <v>794</v>
      </c>
      <c r="B423" s="93" t="s">
        <v>714</v>
      </c>
      <c r="C423" s="93">
        <v>2</v>
      </c>
      <c r="D423" s="109">
        <v>0.0005591043872536602</v>
      </c>
      <c r="E423" s="109">
        <v>0.5642460561005633</v>
      </c>
      <c r="F423" s="93" t="s">
        <v>1237</v>
      </c>
      <c r="G423" s="93" t="b">
        <v>0</v>
      </c>
      <c r="H423" s="93" t="b">
        <v>0</v>
      </c>
      <c r="I423" s="93" t="b">
        <v>0</v>
      </c>
      <c r="J423" s="93" t="b">
        <v>0</v>
      </c>
      <c r="K423" s="93" t="b">
        <v>0</v>
      </c>
      <c r="L423" s="93" t="b">
        <v>0</v>
      </c>
    </row>
    <row r="424" spans="1:12" ht="15">
      <c r="A424" s="94" t="s">
        <v>1229</v>
      </c>
      <c r="B424" s="93" t="s">
        <v>1230</v>
      </c>
      <c r="C424" s="93">
        <v>2</v>
      </c>
      <c r="D424" s="109">
        <v>0.0006631230450504747</v>
      </c>
      <c r="E424" s="109">
        <v>3.455225653090252</v>
      </c>
      <c r="F424" s="93" t="s">
        <v>1237</v>
      </c>
      <c r="G424" s="93" t="b">
        <v>0</v>
      </c>
      <c r="H424" s="93" t="b">
        <v>0</v>
      </c>
      <c r="I424" s="93" t="b">
        <v>0</v>
      </c>
      <c r="J424" s="93" t="b">
        <v>0</v>
      </c>
      <c r="K424" s="93" t="b">
        <v>0</v>
      </c>
      <c r="L424" s="93" t="b">
        <v>0</v>
      </c>
    </row>
    <row r="425" spans="1:12" ht="15">
      <c r="A425" s="94" t="s">
        <v>714</v>
      </c>
      <c r="B425" s="93" t="s">
        <v>713</v>
      </c>
      <c r="C425" s="93">
        <v>347</v>
      </c>
      <c r="D425" s="109">
        <v>0.0053942274109982325</v>
      </c>
      <c r="E425" s="109">
        <v>1.038815547602772</v>
      </c>
      <c r="F425" s="93" t="s">
        <v>694</v>
      </c>
      <c r="G425" s="93" t="b">
        <v>0</v>
      </c>
      <c r="H425" s="93" t="b">
        <v>0</v>
      </c>
      <c r="I425" s="93" t="b">
        <v>0</v>
      </c>
      <c r="J425" s="93" t="b">
        <v>1</v>
      </c>
      <c r="K425" s="93" t="b">
        <v>0</v>
      </c>
      <c r="L425" s="93" t="b">
        <v>0</v>
      </c>
    </row>
    <row r="426" spans="1:12" ht="15">
      <c r="A426" s="94" t="s">
        <v>713</v>
      </c>
      <c r="B426" s="93" t="s">
        <v>716</v>
      </c>
      <c r="C426" s="93">
        <v>95</v>
      </c>
      <c r="D426" s="109">
        <v>0.0034551924563950356</v>
      </c>
      <c r="E426" s="109">
        <v>1.0474893348376861</v>
      </c>
      <c r="F426" s="93" t="s">
        <v>694</v>
      </c>
      <c r="G426" s="93" t="b">
        <v>1</v>
      </c>
      <c r="H426" s="93" t="b">
        <v>0</v>
      </c>
      <c r="I426" s="93" t="b">
        <v>0</v>
      </c>
      <c r="J426" s="93" t="b">
        <v>0</v>
      </c>
      <c r="K426" s="93" t="b">
        <v>0</v>
      </c>
      <c r="L426" s="93" t="b">
        <v>0</v>
      </c>
    </row>
    <row r="427" spans="1:12" ht="15">
      <c r="A427" s="94" t="s">
        <v>716</v>
      </c>
      <c r="B427" s="93" t="s">
        <v>717</v>
      </c>
      <c r="C427" s="93">
        <v>95</v>
      </c>
      <c r="D427" s="109">
        <v>0.0034551924563950356</v>
      </c>
      <c r="E427" s="109">
        <v>1.7353467205667916</v>
      </c>
      <c r="F427" s="93" t="s">
        <v>694</v>
      </c>
      <c r="G427" s="93" t="b">
        <v>0</v>
      </c>
      <c r="H427" s="93" t="b">
        <v>0</v>
      </c>
      <c r="I427" s="93" t="b">
        <v>0</v>
      </c>
      <c r="J427" s="93" t="b">
        <v>0</v>
      </c>
      <c r="K427" s="93" t="b">
        <v>0</v>
      </c>
      <c r="L427" s="93" t="b">
        <v>0</v>
      </c>
    </row>
    <row r="428" spans="1:12" ht="15">
      <c r="A428" s="94" t="s">
        <v>719</v>
      </c>
      <c r="B428" s="93" t="s">
        <v>718</v>
      </c>
      <c r="C428" s="93">
        <v>63</v>
      </c>
      <c r="D428" s="109">
        <v>0.0023989807973722305</v>
      </c>
      <c r="E428" s="109">
        <v>1.7992564734719227</v>
      </c>
      <c r="F428" s="93" t="s">
        <v>694</v>
      </c>
      <c r="G428" s="93" t="b">
        <v>0</v>
      </c>
      <c r="H428" s="93" t="b">
        <v>0</v>
      </c>
      <c r="I428" s="93" t="b">
        <v>0</v>
      </c>
      <c r="J428" s="93" t="b">
        <v>0</v>
      </c>
      <c r="K428" s="93" t="b">
        <v>0</v>
      </c>
      <c r="L428" s="93" t="b">
        <v>0</v>
      </c>
    </row>
    <row r="429" spans="1:12" ht="15">
      <c r="A429" s="94" t="s">
        <v>713</v>
      </c>
      <c r="B429" s="93" t="s">
        <v>720</v>
      </c>
      <c r="C429" s="93">
        <v>57</v>
      </c>
      <c r="D429" s="109">
        <v>0.0017924411701624792</v>
      </c>
      <c r="E429" s="109">
        <v>1.025212940126534</v>
      </c>
      <c r="F429" s="93" t="s">
        <v>694</v>
      </c>
      <c r="G429" s="93" t="b">
        <v>1</v>
      </c>
      <c r="H429" s="93" t="b">
        <v>0</v>
      </c>
      <c r="I429" s="93" t="b">
        <v>0</v>
      </c>
      <c r="J429" s="93" t="b">
        <v>0</v>
      </c>
      <c r="K429" s="93" t="b">
        <v>0</v>
      </c>
      <c r="L429" s="93" t="b">
        <v>0</v>
      </c>
    </row>
    <row r="430" spans="1:12" ht="15">
      <c r="A430" s="94" t="s">
        <v>730</v>
      </c>
      <c r="B430" s="93" t="s">
        <v>725</v>
      </c>
      <c r="C430" s="93">
        <v>50</v>
      </c>
      <c r="D430" s="109">
        <v>0.0018185223454710712</v>
      </c>
      <c r="E430" s="109">
        <v>1.9801942844929328</v>
      </c>
      <c r="F430" s="93" t="s">
        <v>694</v>
      </c>
      <c r="G430" s="93" t="b">
        <v>0</v>
      </c>
      <c r="H430" s="93" t="b">
        <v>0</v>
      </c>
      <c r="I430" s="93" t="b">
        <v>0</v>
      </c>
      <c r="J430" s="93" t="b">
        <v>0</v>
      </c>
      <c r="K430" s="93" t="b">
        <v>0</v>
      </c>
      <c r="L430" s="93" t="b">
        <v>0</v>
      </c>
    </row>
    <row r="431" spans="1:12" ht="15">
      <c r="A431" s="94" t="s">
        <v>731</v>
      </c>
      <c r="B431" s="93" t="s">
        <v>733</v>
      </c>
      <c r="C431" s="93">
        <v>49</v>
      </c>
      <c r="D431" s="109">
        <v>0.0017821518985616498</v>
      </c>
      <c r="E431" s="109">
        <v>2.0141003215196207</v>
      </c>
      <c r="F431" s="93" t="s">
        <v>694</v>
      </c>
      <c r="G431" s="93" t="b">
        <v>0</v>
      </c>
      <c r="H431" s="93" t="b">
        <v>0</v>
      </c>
      <c r="I431" s="93" t="b">
        <v>0</v>
      </c>
      <c r="J431" s="93" t="b">
        <v>0</v>
      </c>
      <c r="K431" s="93" t="b">
        <v>0</v>
      </c>
      <c r="L431" s="93" t="b">
        <v>0</v>
      </c>
    </row>
    <row r="432" spans="1:12" ht="15">
      <c r="A432" s="94" t="s">
        <v>733</v>
      </c>
      <c r="B432" s="93" t="s">
        <v>714</v>
      </c>
      <c r="C432" s="93">
        <v>49</v>
      </c>
      <c r="D432" s="109">
        <v>0.0017821518985616498</v>
      </c>
      <c r="E432" s="109">
        <v>1.1714910819090585</v>
      </c>
      <c r="F432" s="93" t="s">
        <v>694</v>
      </c>
      <c r="G432" s="93" t="b">
        <v>0</v>
      </c>
      <c r="H432" s="93" t="b">
        <v>0</v>
      </c>
      <c r="I432" s="93" t="b">
        <v>0</v>
      </c>
      <c r="J432" s="93" t="b">
        <v>0</v>
      </c>
      <c r="K432" s="93" t="b">
        <v>0</v>
      </c>
      <c r="L432" s="93" t="b">
        <v>0</v>
      </c>
    </row>
    <row r="433" spans="1:12" ht="15">
      <c r="A433" s="94" t="s">
        <v>713</v>
      </c>
      <c r="B433" s="93" t="s">
        <v>734</v>
      </c>
      <c r="C433" s="93">
        <v>49</v>
      </c>
      <c r="D433" s="109">
        <v>0.0017821518985616498</v>
      </c>
      <c r="E433" s="109">
        <v>1.0474893348376861</v>
      </c>
      <c r="F433" s="93" t="s">
        <v>694</v>
      </c>
      <c r="G433" s="93" t="b">
        <v>1</v>
      </c>
      <c r="H433" s="93" t="b">
        <v>0</v>
      </c>
      <c r="I433" s="93" t="b">
        <v>0</v>
      </c>
      <c r="J433" s="93" t="b">
        <v>0</v>
      </c>
      <c r="K433" s="93" t="b">
        <v>0</v>
      </c>
      <c r="L433" s="93" t="b">
        <v>0</v>
      </c>
    </row>
    <row r="434" spans="1:12" ht="15">
      <c r="A434" s="94" t="s">
        <v>734</v>
      </c>
      <c r="B434" s="93" t="s">
        <v>714</v>
      </c>
      <c r="C434" s="93">
        <v>49</v>
      </c>
      <c r="D434" s="109">
        <v>0.0017821518985616498</v>
      </c>
      <c r="E434" s="109">
        <v>1.1714910819090585</v>
      </c>
      <c r="F434" s="93" t="s">
        <v>694</v>
      </c>
      <c r="G434" s="93" t="b">
        <v>0</v>
      </c>
      <c r="H434" s="93" t="b">
        <v>0</v>
      </c>
      <c r="I434" s="93" t="b">
        <v>0</v>
      </c>
      <c r="J434" s="93" t="b">
        <v>0</v>
      </c>
      <c r="K434" s="93" t="b">
        <v>0</v>
      </c>
      <c r="L434" s="93" t="b">
        <v>0</v>
      </c>
    </row>
    <row r="435" spans="1:12" ht="15">
      <c r="A435" s="94" t="s">
        <v>721</v>
      </c>
      <c r="B435" s="93" t="s">
        <v>728</v>
      </c>
      <c r="C435" s="93">
        <v>49</v>
      </c>
      <c r="D435" s="109">
        <v>0.0020386819823242984</v>
      </c>
      <c r="E435" s="109">
        <v>1.9261451511644907</v>
      </c>
      <c r="F435" s="93" t="s">
        <v>694</v>
      </c>
      <c r="G435" s="93" t="b">
        <v>0</v>
      </c>
      <c r="H435" s="93" t="b">
        <v>1</v>
      </c>
      <c r="I435" s="93" t="b">
        <v>0</v>
      </c>
      <c r="J435" s="93" t="b">
        <v>0</v>
      </c>
      <c r="K435" s="93" t="b">
        <v>0</v>
      </c>
      <c r="L435" s="93" t="b">
        <v>0</v>
      </c>
    </row>
    <row r="436" spans="1:12" ht="15">
      <c r="A436" s="94" t="s">
        <v>715</v>
      </c>
      <c r="B436" s="93" t="s">
        <v>714</v>
      </c>
      <c r="C436" s="93">
        <v>49</v>
      </c>
      <c r="D436" s="109">
        <v>0.0017821518985616498</v>
      </c>
      <c r="E436" s="109">
        <v>0.7825059158899472</v>
      </c>
      <c r="F436" s="93" t="s">
        <v>694</v>
      </c>
      <c r="G436" s="93" t="b">
        <v>0</v>
      </c>
      <c r="H436" s="93" t="b">
        <v>0</v>
      </c>
      <c r="I436" s="93" t="b">
        <v>0</v>
      </c>
      <c r="J436" s="93" t="b">
        <v>0</v>
      </c>
      <c r="K436" s="93" t="b">
        <v>0</v>
      </c>
      <c r="L436" s="93" t="b">
        <v>0</v>
      </c>
    </row>
    <row r="437" spans="1:12" ht="15">
      <c r="A437" s="94" t="s">
        <v>713</v>
      </c>
      <c r="B437" s="93" t="s">
        <v>730</v>
      </c>
      <c r="C437" s="93">
        <v>49</v>
      </c>
      <c r="D437" s="109">
        <v>0.0017821518985616498</v>
      </c>
      <c r="E437" s="109">
        <v>1.0301152387682635</v>
      </c>
      <c r="F437" s="93" t="s">
        <v>694</v>
      </c>
      <c r="G437" s="93" t="b">
        <v>1</v>
      </c>
      <c r="H437" s="93" t="b">
        <v>0</v>
      </c>
      <c r="I437" s="93" t="b">
        <v>0</v>
      </c>
      <c r="J437" s="93" t="b">
        <v>0</v>
      </c>
      <c r="K437" s="93" t="b">
        <v>0</v>
      </c>
      <c r="L437" s="93" t="b">
        <v>0</v>
      </c>
    </row>
    <row r="438" spans="1:12" ht="15">
      <c r="A438" s="94" t="s">
        <v>726</v>
      </c>
      <c r="B438" s="93" t="s">
        <v>714</v>
      </c>
      <c r="C438" s="93">
        <v>49</v>
      </c>
      <c r="D438" s="109">
        <v>0.0017821518985616498</v>
      </c>
      <c r="E438" s="109">
        <v>1.1374112923367832</v>
      </c>
      <c r="F438" s="93" t="s">
        <v>694</v>
      </c>
      <c r="G438" s="93" t="b">
        <v>0</v>
      </c>
      <c r="H438" s="93" t="b">
        <v>0</v>
      </c>
      <c r="I438" s="93" t="b">
        <v>0</v>
      </c>
      <c r="J438" s="93" t="b">
        <v>0</v>
      </c>
      <c r="K438" s="93" t="b">
        <v>0</v>
      </c>
      <c r="L438" s="93" t="b">
        <v>0</v>
      </c>
    </row>
    <row r="439" spans="1:12" ht="15">
      <c r="A439" s="94" t="s">
        <v>713</v>
      </c>
      <c r="B439" s="93" t="s">
        <v>735</v>
      </c>
      <c r="C439" s="93">
        <v>49</v>
      </c>
      <c r="D439" s="109">
        <v>0.0017821518985616498</v>
      </c>
      <c r="E439" s="109">
        <v>1.0474893348376861</v>
      </c>
      <c r="F439" s="93" t="s">
        <v>694</v>
      </c>
      <c r="G439" s="93" t="b">
        <v>1</v>
      </c>
      <c r="H439" s="93" t="b">
        <v>0</v>
      </c>
      <c r="I439" s="93" t="b">
        <v>0</v>
      </c>
      <c r="J439" s="93" t="b">
        <v>0</v>
      </c>
      <c r="K439" s="93" t="b">
        <v>0</v>
      </c>
      <c r="L439" s="93" t="b">
        <v>0</v>
      </c>
    </row>
    <row r="440" spans="1:12" ht="15">
      <c r="A440" s="94" t="s">
        <v>735</v>
      </c>
      <c r="B440" s="93" t="s">
        <v>714</v>
      </c>
      <c r="C440" s="93">
        <v>49</v>
      </c>
      <c r="D440" s="109">
        <v>0.0017821518985616498</v>
      </c>
      <c r="E440" s="109">
        <v>1.1714910819090585</v>
      </c>
      <c r="F440" s="93" t="s">
        <v>694</v>
      </c>
      <c r="G440" s="93" t="b">
        <v>0</v>
      </c>
      <c r="H440" s="93" t="b">
        <v>0</v>
      </c>
      <c r="I440" s="93" t="b">
        <v>0</v>
      </c>
      <c r="J440" s="93" t="b">
        <v>0</v>
      </c>
      <c r="K440" s="93" t="b">
        <v>0</v>
      </c>
      <c r="L440" s="93" t="b">
        <v>0</v>
      </c>
    </row>
    <row r="441" spans="1:12" ht="15">
      <c r="A441" s="94" t="s">
        <v>713</v>
      </c>
      <c r="B441" s="93" t="s">
        <v>736</v>
      </c>
      <c r="C441" s="93">
        <v>49</v>
      </c>
      <c r="D441" s="109">
        <v>0.0017821518985616498</v>
      </c>
      <c r="E441" s="109">
        <v>1.0474893348376861</v>
      </c>
      <c r="F441" s="93" t="s">
        <v>694</v>
      </c>
      <c r="G441" s="93" t="b">
        <v>1</v>
      </c>
      <c r="H441" s="93" t="b">
        <v>0</v>
      </c>
      <c r="I441" s="93" t="b">
        <v>0</v>
      </c>
      <c r="J441" s="93" t="b">
        <v>0</v>
      </c>
      <c r="K441" s="93" t="b">
        <v>0</v>
      </c>
      <c r="L441" s="93" t="b">
        <v>0</v>
      </c>
    </row>
    <row r="442" spans="1:12" ht="15">
      <c r="A442" s="94" t="s">
        <v>736</v>
      </c>
      <c r="B442" s="93" t="s">
        <v>727</v>
      </c>
      <c r="C442" s="93">
        <v>49</v>
      </c>
      <c r="D442" s="109">
        <v>0.0017821518985616498</v>
      </c>
      <c r="E442" s="109">
        <v>1.9970669822208402</v>
      </c>
      <c r="F442" s="93" t="s">
        <v>694</v>
      </c>
      <c r="G442" s="93" t="b">
        <v>0</v>
      </c>
      <c r="H442" s="93" t="b">
        <v>0</v>
      </c>
      <c r="I442" s="93" t="b">
        <v>0</v>
      </c>
      <c r="J442" s="93" t="b">
        <v>0</v>
      </c>
      <c r="K442" s="93" t="b">
        <v>0</v>
      </c>
      <c r="L442" s="93" t="b">
        <v>0</v>
      </c>
    </row>
    <row r="443" spans="1:12" ht="15">
      <c r="A443" s="94" t="s">
        <v>727</v>
      </c>
      <c r="B443" s="93" t="s">
        <v>737</v>
      </c>
      <c r="C443" s="93">
        <v>49</v>
      </c>
      <c r="D443" s="109">
        <v>0.0017821518985616498</v>
      </c>
      <c r="E443" s="109">
        <v>1.9970669822208402</v>
      </c>
      <c r="F443" s="93" t="s">
        <v>694</v>
      </c>
      <c r="G443" s="93" t="b">
        <v>0</v>
      </c>
      <c r="H443" s="93" t="b">
        <v>0</v>
      </c>
      <c r="I443" s="93" t="b">
        <v>0</v>
      </c>
      <c r="J443" s="93" t="b">
        <v>0</v>
      </c>
      <c r="K443" s="93" t="b">
        <v>0</v>
      </c>
      <c r="L443" s="93" t="b">
        <v>0</v>
      </c>
    </row>
    <row r="444" spans="1:12" ht="15">
      <c r="A444" s="94" t="s">
        <v>737</v>
      </c>
      <c r="B444" s="93" t="s">
        <v>738</v>
      </c>
      <c r="C444" s="93">
        <v>49</v>
      </c>
      <c r="D444" s="109">
        <v>0.0017821518985616498</v>
      </c>
      <c r="E444" s="109">
        <v>2.0228742458271256</v>
      </c>
      <c r="F444" s="93" t="s">
        <v>694</v>
      </c>
      <c r="G444" s="93" t="b">
        <v>0</v>
      </c>
      <c r="H444" s="93" t="b">
        <v>0</v>
      </c>
      <c r="I444" s="93" t="b">
        <v>0</v>
      </c>
      <c r="J444" s="93" t="b">
        <v>0</v>
      </c>
      <c r="K444" s="93" t="b">
        <v>0</v>
      </c>
      <c r="L444" s="93" t="b">
        <v>0</v>
      </c>
    </row>
    <row r="445" spans="1:12" ht="15">
      <c r="A445" s="94" t="s">
        <v>715</v>
      </c>
      <c r="B445" s="93" t="s">
        <v>724</v>
      </c>
      <c r="C445" s="93">
        <v>46</v>
      </c>
      <c r="D445" s="109">
        <v>0.0019976435052949043</v>
      </c>
      <c r="E445" s="109">
        <v>1.5723710418887997</v>
      </c>
      <c r="F445" s="93" t="s">
        <v>694</v>
      </c>
      <c r="G445" s="93" t="b">
        <v>0</v>
      </c>
      <c r="H445" s="93" t="b">
        <v>0</v>
      </c>
      <c r="I445" s="93" t="b">
        <v>0</v>
      </c>
      <c r="J445" s="93" t="b">
        <v>1</v>
      </c>
      <c r="K445" s="93" t="b">
        <v>0</v>
      </c>
      <c r="L445" s="93" t="b">
        <v>0</v>
      </c>
    </row>
    <row r="446" spans="1:12" ht="15">
      <c r="A446" s="94" t="s">
        <v>717</v>
      </c>
      <c r="B446" s="93" t="s">
        <v>740</v>
      </c>
      <c r="C446" s="93">
        <v>46</v>
      </c>
      <c r="D446" s="109">
        <v>0.0019138647181003617</v>
      </c>
      <c r="E446" s="109">
        <v>1.7353467205667916</v>
      </c>
      <c r="F446" s="93" t="s">
        <v>694</v>
      </c>
      <c r="G446" s="93" t="b">
        <v>0</v>
      </c>
      <c r="H446" s="93" t="b">
        <v>0</v>
      </c>
      <c r="I446" s="93" t="b">
        <v>0</v>
      </c>
      <c r="J446" s="93" t="b">
        <v>0</v>
      </c>
      <c r="K446" s="93" t="b">
        <v>0</v>
      </c>
      <c r="L446" s="93" t="b">
        <v>0</v>
      </c>
    </row>
    <row r="447" spans="1:12" ht="15">
      <c r="A447" s="94" t="s">
        <v>740</v>
      </c>
      <c r="B447" s="93" t="s">
        <v>714</v>
      </c>
      <c r="C447" s="93">
        <v>46</v>
      </c>
      <c r="D447" s="109">
        <v>0.0019138647181003617</v>
      </c>
      <c r="E447" s="109">
        <v>1.1714910819090585</v>
      </c>
      <c r="F447" s="93" t="s">
        <v>694</v>
      </c>
      <c r="G447" s="93" t="b">
        <v>0</v>
      </c>
      <c r="H447" s="93" t="b">
        <v>0</v>
      </c>
      <c r="I447" s="93" t="b">
        <v>0</v>
      </c>
      <c r="J447" s="93" t="b">
        <v>0</v>
      </c>
      <c r="K447" s="93" t="b">
        <v>0</v>
      </c>
      <c r="L447" s="93" t="b">
        <v>0</v>
      </c>
    </row>
    <row r="448" spans="1:12" ht="15">
      <c r="A448" s="94" t="s">
        <v>717</v>
      </c>
      <c r="B448" s="93" t="s">
        <v>741</v>
      </c>
      <c r="C448" s="93">
        <v>46</v>
      </c>
      <c r="D448" s="109">
        <v>0.0019138647181003617</v>
      </c>
      <c r="E448" s="109">
        <v>1.7353467205667916</v>
      </c>
      <c r="F448" s="93" t="s">
        <v>694</v>
      </c>
      <c r="G448" s="93" t="b">
        <v>0</v>
      </c>
      <c r="H448" s="93" t="b">
        <v>0</v>
      </c>
      <c r="I448" s="93" t="b">
        <v>0</v>
      </c>
      <c r="J448" s="93" t="b">
        <v>0</v>
      </c>
      <c r="K448" s="93" t="b">
        <v>0</v>
      </c>
      <c r="L448" s="93" t="b">
        <v>0</v>
      </c>
    </row>
    <row r="449" spans="1:12" ht="15">
      <c r="A449" s="94" t="s">
        <v>741</v>
      </c>
      <c r="B449" s="93" t="s">
        <v>739</v>
      </c>
      <c r="C449" s="93">
        <v>46</v>
      </c>
      <c r="D449" s="109">
        <v>0.0019138647181003617</v>
      </c>
      <c r="E449" s="109">
        <v>2.040972467919922</v>
      </c>
      <c r="F449" s="93" t="s">
        <v>694</v>
      </c>
      <c r="G449" s="93" t="b">
        <v>0</v>
      </c>
      <c r="H449" s="93" t="b">
        <v>0</v>
      </c>
      <c r="I449" s="93" t="b">
        <v>0</v>
      </c>
      <c r="J449" s="93" t="b">
        <v>0</v>
      </c>
      <c r="K449" s="93" t="b">
        <v>0</v>
      </c>
      <c r="L449" s="93" t="b">
        <v>0</v>
      </c>
    </row>
    <row r="450" spans="1:12" ht="15">
      <c r="A450" s="94" t="s">
        <v>739</v>
      </c>
      <c r="B450" s="93" t="s">
        <v>742</v>
      </c>
      <c r="C450" s="93">
        <v>46</v>
      </c>
      <c r="D450" s="109">
        <v>0.0019138647181003617</v>
      </c>
      <c r="E450" s="109">
        <v>2.040972467919922</v>
      </c>
      <c r="F450" s="93" t="s">
        <v>694</v>
      </c>
      <c r="G450" s="93" t="b">
        <v>0</v>
      </c>
      <c r="H450" s="93" t="b">
        <v>0</v>
      </c>
      <c r="I450" s="93" t="b">
        <v>0</v>
      </c>
      <c r="J450" s="93" t="b">
        <v>0</v>
      </c>
      <c r="K450" s="93" t="b">
        <v>0</v>
      </c>
      <c r="L450" s="93" t="b">
        <v>0</v>
      </c>
    </row>
    <row r="451" spans="1:12" ht="15">
      <c r="A451" s="94" t="s">
        <v>742</v>
      </c>
      <c r="B451" s="93" t="s">
        <v>743</v>
      </c>
      <c r="C451" s="93">
        <v>46</v>
      </c>
      <c r="D451" s="109">
        <v>0.0019138647181003617</v>
      </c>
      <c r="E451" s="109">
        <v>2.050312494174065</v>
      </c>
      <c r="F451" s="93" t="s">
        <v>694</v>
      </c>
      <c r="G451" s="93" t="b">
        <v>0</v>
      </c>
      <c r="H451" s="93" t="b">
        <v>0</v>
      </c>
      <c r="I451" s="93" t="b">
        <v>0</v>
      </c>
      <c r="J451" s="93" t="b">
        <v>0</v>
      </c>
      <c r="K451" s="93" t="b">
        <v>0</v>
      </c>
      <c r="L451" s="93" t="b">
        <v>0</v>
      </c>
    </row>
    <row r="452" spans="1:12" ht="15">
      <c r="A452" s="94" t="s">
        <v>725</v>
      </c>
      <c r="B452" s="93" t="s">
        <v>726</v>
      </c>
      <c r="C452" s="93">
        <v>46</v>
      </c>
      <c r="D452" s="109">
        <v>0.0019138647181003617</v>
      </c>
      <c r="E452" s="109">
        <v>1.9355489443016254</v>
      </c>
      <c r="F452" s="93" t="s">
        <v>694</v>
      </c>
      <c r="G452" s="93" t="b">
        <v>0</v>
      </c>
      <c r="H452" s="93" t="b">
        <v>0</v>
      </c>
      <c r="I452" s="93" t="b">
        <v>0</v>
      </c>
      <c r="J452" s="93" t="b">
        <v>0</v>
      </c>
      <c r="K452" s="93" t="b">
        <v>0</v>
      </c>
      <c r="L452" s="93" t="b">
        <v>0</v>
      </c>
    </row>
    <row r="453" spans="1:12" ht="15">
      <c r="A453" s="94" t="s">
        <v>743</v>
      </c>
      <c r="B453" s="93" t="s">
        <v>722</v>
      </c>
      <c r="C453" s="93">
        <v>45</v>
      </c>
      <c r="D453" s="109">
        <v>0.001954216472571102</v>
      </c>
      <c r="E453" s="109">
        <v>1.97924913834862</v>
      </c>
      <c r="F453" s="93" t="s">
        <v>694</v>
      </c>
      <c r="G453" s="93" t="b">
        <v>0</v>
      </c>
      <c r="H453" s="93" t="b">
        <v>0</v>
      </c>
      <c r="I453" s="93" t="b">
        <v>0</v>
      </c>
      <c r="J453" s="93" t="b">
        <v>0</v>
      </c>
      <c r="K453" s="93" t="b">
        <v>0</v>
      </c>
      <c r="L453" s="93" t="b">
        <v>0</v>
      </c>
    </row>
    <row r="454" spans="1:12" ht="15">
      <c r="A454" s="94" t="s">
        <v>722</v>
      </c>
      <c r="B454" s="93" t="s">
        <v>744</v>
      </c>
      <c r="C454" s="93">
        <v>45</v>
      </c>
      <c r="D454" s="109">
        <v>0.001954216472571102</v>
      </c>
      <c r="E454" s="109">
        <v>1.97924913834862</v>
      </c>
      <c r="F454" s="93" t="s">
        <v>694</v>
      </c>
      <c r="G454" s="93" t="b">
        <v>0</v>
      </c>
      <c r="H454" s="93" t="b">
        <v>0</v>
      </c>
      <c r="I454" s="93" t="b">
        <v>0</v>
      </c>
      <c r="J454" s="93" t="b">
        <v>0</v>
      </c>
      <c r="K454" s="93" t="b">
        <v>0</v>
      </c>
      <c r="L454" s="93" t="b">
        <v>0</v>
      </c>
    </row>
    <row r="455" spans="1:12" ht="15">
      <c r="A455" s="94" t="s">
        <v>744</v>
      </c>
      <c r="B455" s="93" t="s">
        <v>723</v>
      </c>
      <c r="C455" s="93">
        <v>45</v>
      </c>
      <c r="D455" s="109">
        <v>0.001954216472571102</v>
      </c>
      <c r="E455" s="109">
        <v>1.9711312481264405</v>
      </c>
      <c r="F455" s="93" t="s">
        <v>694</v>
      </c>
      <c r="G455" s="93" t="b">
        <v>0</v>
      </c>
      <c r="H455" s="93" t="b">
        <v>0</v>
      </c>
      <c r="I455" s="93" t="b">
        <v>0</v>
      </c>
      <c r="J455" s="93" t="b">
        <v>0</v>
      </c>
      <c r="K455" s="93" t="b">
        <v>0</v>
      </c>
      <c r="L455" s="93" t="b">
        <v>0</v>
      </c>
    </row>
    <row r="456" spans="1:12" ht="15">
      <c r="A456" s="94" t="s">
        <v>723</v>
      </c>
      <c r="B456" s="93" t="s">
        <v>746</v>
      </c>
      <c r="C456" s="93">
        <v>45</v>
      </c>
      <c r="D456" s="109">
        <v>0.001954216472571102</v>
      </c>
      <c r="E456" s="109">
        <v>1.9806765660326708</v>
      </c>
      <c r="F456" s="93" t="s">
        <v>694</v>
      </c>
      <c r="G456" s="93" t="b">
        <v>0</v>
      </c>
      <c r="H456" s="93" t="b">
        <v>0</v>
      </c>
      <c r="I456" s="93" t="b">
        <v>0</v>
      </c>
      <c r="J456" s="93" t="b">
        <v>0</v>
      </c>
      <c r="K456" s="93" t="b">
        <v>0</v>
      </c>
      <c r="L456" s="93" t="b">
        <v>0</v>
      </c>
    </row>
    <row r="457" spans="1:12" ht="15">
      <c r="A457" s="94" t="s">
        <v>746</v>
      </c>
      <c r="B457" s="93" t="s">
        <v>732</v>
      </c>
      <c r="C457" s="93">
        <v>45</v>
      </c>
      <c r="D457" s="109">
        <v>0.001954216472571102</v>
      </c>
      <c r="E457" s="109">
        <v>2.0141003215196207</v>
      </c>
      <c r="F457" s="93" t="s">
        <v>694</v>
      </c>
      <c r="G457" s="93" t="b">
        <v>0</v>
      </c>
      <c r="H457" s="93" t="b">
        <v>0</v>
      </c>
      <c r="I457" s="93" t="b">
        <v>0</v>
      </c>
      <c r="J457" s="93" t="b">
        <v>0</v>
      </c>
      <c r="K457" s="93" t="b">
        <v>0</v>
      </c>
      <c r="L457" s="93" t="b">
        <v>0</v>
      </c>
    </row>
    <row r="458" spans="1:12" ht="15">
      <c r="A458" s="94" t="s">
        <v>732</v>
      </c>
      <c r="B458" s="93" t="s">
        <v>715</v>
      </c>
      <c r="C458" s="93">
        <v>45</v>
      </c>
      <c r="D458" s="109">
        <v>0.001954216472571102</v>
      </c>
      <c r="E458" s="109">
        <v>1.580953004620216</v>
      </c>
      <c r="F458" s="93" t="s">
        <v>694</v>
      </c>
      <c r="G458" s="93" t="b">
        <v>0</v>
      </c>
      <c r="H458" s="93" t="b">
        <v>0</v>
      </c>
      <c r="I458" s="93" t="b">
        <v>0</v>
      </c>
      <c r="J458" s="93" t="b">
        <v>0</v>
      </c>
      <c r="K458" s="93" t="b">
        <v>0</v>
      </c>
      <c r="L458" s="93" t="b">
        <v>0</v>
      </c>
    </row>
    <row r="459" spans="1:12" ht="15">
      <c r="A459" s="94" t="s">
        <v>724</v>
      </c>
      <c r="B459" s="93" t="s">
        <v>747</v>
      </c>
      <c r="C459" s="93">
        <v>45</v>
      </c>
      <c r="D459" s="109">
        <v>0.001954216472571102</v>
      </c>
      <c r="E459" s="109">
        <v>1.9887944562548503</v>
      </c>
      <c r="F459" s="93" t="s">
        <v>694</v>
      </c>
      <c r="G459" s="93" t="b">
        <v>1</v>
      </c>
      <c r="H459" s="93" t="b">
        <v>0</v>
      </c>
      <c r="I459" s="93" t="b">
        <v>0</v>
      </c>
      <c r="J459" s="93" t="b">
        <v>0</v>
      </c>
      <c r="K459" s="93" t="b">
        <v>0</v>
      </c>
      <c r="L459" s="93" t="b">
        <v>0</v>
      </c>
    </row>
    <row r="460" spans="1:12" ht="15">
      <c r="A460" s="94" t="s">
        <v>747</v>
      </c>
      <c r="B460" s="93" t="s">
        <v>748</v>
      </c>
      <c r="C460" s="93">
        <v>45</v>
      </c>
      <c r="D460" s="109">
        <v>0.001954216472571102</v>
      </c>
      <c r="E460" s="109">
        <v>2.0598578120802955</v>
      </c>
      <c r="F460" s="93" t="s">
        <v>694</v>
      </c>
      <c r="G460" s="93" t="b">
        <v>0</v>
      </c>
      <c r="H460" s="93" t="b">
        <v>0</v>
      </c>
      <c r="I460" s="93" t="b">
        <v>0</v>
      </c>
      <c r="J460" s="93" t="b">
        <v>1</v>
      </c>
      <c r="K460" s="93" t="b">
        <v>0</v>
      </c>
      <c r="L460" s="93" t="b">
        <v>0</v>
      </c>
    </row>
    <row r="461" spans="1:12" ht="15">
      <c r="A461" s="94" t="s">
        <v>748</v>
      </c>
      <c r="B461" s="93" t="s">
        <v>745</v>
      </c>
      <c r="C461" s="93">
        <v>45</v>
      </c>
      <c r="D461" s="109">
        <v>0.001954216472571102</v>
      </c>
      <c r="E461" s="109">
        <v>2.050312494174065</v>
      </c>
      <c r="F461" s="93" t="s">
        <v>694</v>
      </c>
      <c r="G461" s="93" t="b">
        <v>1</v>
      </c>
      <c r="H461" s="93" t="b">
        <v>0</v>
      </c>
      <c r="I461" s="93" t="b">
        <v>0</v>
      </c>
      <c r="J461" s="93" t="b">
        <v>0</v>
      </c>
      <c r="K461" s="93" t="b">
        <v>0</v>
      </c>
      <c r="L461" s="93" t="b">
        <v>0</v>
      </c>
    </row>
    <row r="462" spans="1:12" ht="15">
      <c r="A462" s="94" t="s">
        <v>745</v>
      </c>
      <c r="B462" s="93" t="s">
        <v>721</v>
      </c>
      <c r="C462" s="93">
        <v>45</v>
      </c>
      <c r="D462" s="109">
        <v>0.001954216472571102</v>
      </c>
      <c r="E462" s="109">
        <v>1.9253737575657652</v>
      </c>
      <c r="F462" s="93" t="s">
        <v>694</v>
      </c>
      <c r="G462" s="93" t="b">
        <v>0</v>
      </c>
      <c r="H462" s="93" t="b">
        <v>0</v>
      </c>
      <c r="I462" s="93" t="b">
        <v>0</v>
      </c>
      <c r="J462" s="93" t="b">
        <v>0</v>
      </c>
      <c r="K462" s="93" t="b">
        <v>1</v>
      </c>
      <c r="L462" s="93" t="b">
        <v>0</v>
      </c>
    </row>
    <row r="463" spans="1:12" ht="15">
      <c r="A463" s="94" t="s">
        <v>728</v>
      </c>
      <c r="B463" s="93" t="s">
        <v>713</v>
      </c>
      <c r="C463" s="93">
        <v>45</v>
      </c>
      <c r="D463" s="109">
        <v>0.001954216472571102</v>
      </c>
      <c r="E463" s="109">
        <v>1.0017318442770111</v>
      </c>
      <c r="F463" s="93" t="s">
        <v>694</v>
      </c>
      <c r="G463" s="93" t="b">
        <v>0</v>
      </c>
      <c r="H463" s="93" t="b">
        <v>0</v>
      </c>
      <c r="I463" s="93" t="b">
        <v>0</v>
      </c>
      <c r="J463" s="93" t="b">
        <v>1</v>
      </c>
      <c r="K463" s="93" t="b">
        <v>0</v>
      </c>
      <c r="L463" s="93" t="b">
        <v>0</v>
      </c>
    </row>
    <row r="464" spans="1:12" ht="15">
      <c r="A464" s="94" t="s">
        <v>720</v>
      </c>
      <c r="B464" s="93" t="s">
        <v>719</v>
      </c>
      <c r="C464" s="93">
        <v>45</v>
      </c>
      <c r="D464" s="109">
        <v>0.001954216472571102</v>
      </c>
      <c r="E464" s="109">
        <v>1.7887910397937576</v>
      </c>
      <c r="F464" s="93" t="s">
        <v>694</v>
      </c>
      <c r="G464" s="93" t="b">
        <v>0</v>
      </c>
      <c r="H464" s="93" t="b">
        <v>0</v>
      </c>
      <c r="I464" s="93" t="b">
        <v>0</v>
      </c>
      <c r="J464" s="93" t="b">
        <v>0</v>
      </c>
      <c r="K464" s="93" t="b">
        <v>0</v>
      </c>
      <c r="L464" s="93" t="b">
        <v>0</v>
      </c>
    </row>
    <row r="465" spans="1:12" ht="15">
      <c r="A465" s="94" t="s">
        <v>718</v>
      </c>
      <c r="B465" s="93" t="s">
        <v>749</v>
      </c>
      <c r="C465" s="93">
        <v>45</v>
      </c>
      <c r="D465" s="109">
        <v>0.001954216472571102</v>
      </c>
      <c r="E465" s="109">
        <v>1.8099803388636957</v>
      </c>
      <c r="F465" s="93" t="s">
        <v>694</v>
      </c>
      <c r="G465" s="93" t="b">
        <v>0</v>
      </c>
      <c r="H465" s="93" t="b">
        <v>0</v>
      </c>
      <c r="I465" s="93" t="b">
        <v>0</v>
      </c>
      <c r="J465" s="93" t="b">
        <v>0</v>
      </c>
      <c r="K465" s="93" t="b">
        <v>0</v>
      </c>
      <c r="L465" s="93" t="b">
        <v>0</v>
      </c>
    </row>
    <row r="466" spans="1:12" ht="15">
      <c r="A466" s="94" t="s">
        <v>749</v>
      </c>
      <c r="B466" s="93" t="s">
        <v>729</v>
      </c>
      <c r="C466" s="93">
        <v>45</v>
      </c>
      <c r="D466" s="109">
        <v>0.001954216472571102</v>
      </c>
      <c r="E466" s="109">
        <v>2.005500149757703</v>
      </c>
      <c r="F466" s="93" t="s">
        <v>694</v>
      </c>
      <c r="G466" s="93" t="b">
        <v>0</v>
      </c>
      <c r="H466" s="93" t="b">
        <v>0</v>
      </c>
      <c r="I466" s="93" t="b">
        <v>0</v>
      </c>
      <c r="J466" s="93" t="b">
        <v>0</v>
      </c>
      <c r="K466" s="93" t="b">
        <v>0</v>
      </c>
      <c r="L466" s="93" t="b">
        <v>0</v>
      </c>
    </row>
    <row r="467" spans="1:12" ht="15">
      <c r="A467" s="94" t="s">
        <v>729</v>
      </c>
      <c r="B467" s="93" t="s">
        <v>750</v>
      </c>
      <c r="C467" s="93">
        <v>45</v>
      </c>
      <c r="D467" s="109">
        <v>0.001954216472571102</v>
      </c>
      <c r="E467" s="109">
        <v>2.005500149757703</v>
      </c>
      <c r="F467" s="93" t="s">
        <v>694</v>
      </c>
      <c r="G467" s="93" t="b">
        <v>0</v>
      </c>
      <c r="H467" s="93" t="b">
        <v>0</v>
      </c>
      <c r="I467" s="93" t="b">
        <v>0</v>
      </c>
      <c r="J467" s="93" t="b">
        <v>0</v>
      </c>
      <c r="K467" s="93" t="b">
        <v>0</v>
      </c>
      <c r="L467" s="93" t="b">
        <v>0</v>
      </c>
    </row>
    <row r="468" spans="1:12" ht="15">
      <c r="A468" s="94" t="s">
        <v>750</v>
      </c>
      <c r="B468" s="93" t="s">
        <v>715</v>
      </c>
      <c r="C468" s="93">
        <v>45</v>
      </c>
      <c r="D468" s="109">
        <v>0.001954216472571102</v>
      </c>
      <c r="E468" s="109">
        <v>1.626710495180891</v>
      </c>
      <c r="F468" s="93" t="s">
        <v>694</v>
      </c>
      <c r="G468" s="93" t="b">
        <v>0</v>
      </c>
      <c r="H468" s="93" t="b">
        <v>0</v>
      </c>
      <c r="I468" s="93" t="b">
        <v>0</v>
      </c>
      <c r="J468" s="93" t="b">
        <v>0</v>
      </c>
      <c r="K468" s="93" t="b">
        <v>0</v>
      </c>
      <c r="L468" s="93" t="b">
        <v>0</v>
      </c>
    </row>
    <row r="469" spans="1:12" ht="15">
      <c r="A469" s="94" t="s">
        <v>779</v>
      </c>
      <c r="B469" s="93" t="s">
        <v>751</v>
      </c>
      <c r="C469" s="93">
        <v>9</v>
      </c>
      <c r="D469" s="109">
        <v>0.0015911352309813391</v>
      </c>
      <c r="E469" s="109">
        <v>2.046136553519929</v>
      </c>
      <c r="F469" s="93" t="s">
        <v>694</v>
      </c>
      <c r="G469" s="93" t="b">
        <v>0</v>
      </c>
      <c r="H469" s="93" t="b">
        <v>0</v>
      </c>
      <c r="I469" s="93" t="b">
        <v>0</v>
      </c>
      <c r="J469" s="93" t="b">
        <v>0</v>
      </c>
      <c r="K469" s="93" t="b">
        <v>0</v>
      </c>
      <c r="L469" s="93" t="b">
        <v>0</v>
      </c>
    </row>
    <row r="470" spans="1:12" ht="15">
      <c r="A470" s="94" t="s">
        <v>759</v>
      </c>
      <c r="B470" s="93" t="s">
        <v>758</v>
      </c>
      <c r="C470" s="93">
        <v>9</v>
      </c>
      <c r="D470" s="109">
        <v>0.0015911352309813391</v>
      </c>
      <c r="E470" s="109">
        <v>2.1332867292388293</v>
      </c>
      <c r="F470" s="93" t="s">
        <v>694</v>
      </c>
      <c r="G470" s="93" t="b">
        <v>0</v>
      </c>
      <c r="H470" s="93" t="b">
        <v>0</v>
      </c>
      <c r="I470" s="93" t="b">
        <v>0</v>
      </c>
      <c r="J470" s="93" t="b">
        <v>0</v>
      </c>
      <c r="K470" s="93" t="b">
        <v>0</v>
      </c>
      <c r="L470" s="93" t="b">
        <v>0</v>
      </c>
    </row>
    <row r="471" spans="1:12" ht="15">
      <c r="A471" s="94" t="s">
        <v>776</v>
      </c>
      <c r="B471" s="93" t="s">
        <v>715</v>
      </c>
      <c r="C471" s="93">
        <v>9</v>
      </c>
      <c r="D471" s="109">
        <v>0.0015911352309813391</v>
      </c>
      <c r="E471" s="109">
        <v>1.580953004620216</v>
      </c>
      <c r="F471" s="93" t="s">
        <v>694</v>
      </c>
      <c r="G471" s="93" t="b">
        <v>0</v>
      </c>
      <c r="H471" s="93" t="b">
        <v>0</v>
      </c>
      <c r="I471" s="93" t="b">
        <v>0</v>
      </c>
      <c r="J471" s="93" t="b">
        <v>0</v>
      </c>
      <c r="K471" s="93" t="b">
        <v>0</v>
      </c>
      <c r="L471" s="93" t="b">
        <v>0</v>
      </c>
    </row>
    <row r="472" spans="1:12" ht="15">
      <c r="A472" s="94" t="s">
        <v>767</v>
      </c>
      <c r="B472" s="93" t="s">
        <v>751</v>
      </c>
      <c r="C472" s="93">
        <v>7</v>
      </c>
      <c r="D472" s="109">
        <v>0.0014727411549856962</v>
      </c>
      <c r="E472" s="109">
        <v>1.8644414169462493</v>
      </c>
      <c r="F472" s="93" t="s">
        <v>694</v>
      </c>
      <c r="G472" s="93" t="b">
        <v>0</v>
      </c>
      <c r="H472" s="93" t="b">
        <v>0</v>
      </c>
      <c r="I472" s="93" t="b">
        <v>0</v>
      </c>
      <c r="J472" s="93" t="b">
        <v>0</v>
      </c>
      <c r="K472" s="93" t="b">
        <v>0</v>
      </c>
      <c r="L472" s="93" t="b">
        <v>0</v>
      </c>
    </row>
    <row r="473" spans="1:12" ht="15">
      <c r="A473" s="94" t="s">
        <v>751</v>
      </c>
      <c r="B473" s="93" t="s">
        <v>815</v>
      </c>
      <c r="C473" s="93">
        <v>7</v>
      </c>
      <c r="D473" s="109">
        <v>0.001383325484805522</v>
      </c>
      <c r="E473" s="109">
        <v>2.111010334527677</v>
      </c>
      <c r="F473" s="93" t="s">
        <v>694</v>
      </c>
      <c r="G473" s="93" t="b">
        <v>0</v>
      </c>
      <c r="H473" s="93" t="b">
        <v>0</v>
      </c>
      <c r="I473" s="93" t="b">
        <v>0</v>
      </c>
      <c r="J473" s="93" t="b">
        <v>0</v>
      </c>
      <c r="K473" s="93" t="b">
        <v>0</v>
      </c>
      <c r="L473" s="93" t="b">
        <v>0</v>
      </c>
    </row>
    <row r="474" spans="1:12" ht="15">
      <c r="A474" s="94" t="s">
        <v>758</v>
      </c>
      <c r="B474" s="93" t="s">
        <v>713</v>
      </c>
      <c r="C474" s="93">
        <v>7</v>
      </c>
      <c r="D474" s="109">
        <v>0.001383325484805522</v>
      </c>
      <c r="E474" s="109">
        <v>0.5915573791879619</v>
      </c>
      <c r="F474" s="93" t="s">
        <v>694</v>
      </c>
      <c r="G474" s="93" t="b">
        <v>0</v>
      </c>
      <c r="H474" s="93" t="b">
        <v>0</v>
      </c>
      <c r="I474" s="93" t="b">
        <v>0</v>
      </c>
      <c r="J474" s="93" t="b">
        <v>1</v>
      </c>
      <c r="K474" s="93" t="b">
        <v>0</v>
      </c>
      <c r="L474" s="93" t="b">
        <v>0</v>
      </c>
    </row>
    <row r="475" spans="1:12" ht="15">
      <c r="A475" s="94" t="s">
        <v>772</v>
      </c>
      <c r="B475" s="93" t="s">
        <v>713</v>
      </c>
      <c r="C475" s="93">
        <v>7</v>
      </c>
      <c r="D475" s="109">
        <v>0.0014727411549856962</v>
      </c>
      <c r="E475" s="109">
        <v>0.8134061288043183</v>
      </c>
      <c r="F475" s="93" t="s">
        <v>694</v>
      </c>
      <c r="G475" s="93" t="b">
        <v>0</v>
      </c>
      <c r="H475" s="93" t="b">
        <v>0</v>
      </c>
      <c r="I475" s="93" t="b">
        <v>0</v>
      </c>
      <c r="J475" s="93" t="b">
        <v>1</v>
      </c>
      <c r="K475" s="93" t="b">
        <v>0</v>
      </c>
      <c r="L475" s="93" t="b">
        <v>0</v>
      </c>
    </row>
    <row r="476" spans="1:12" ht="15">
      <c r="A476" s="94" t="s">
        <v>803</v>
      </c>
      <c r="B476" s="93" t="s">
        <v>761</v>
      </c>
      <c r="C476" s="93">
        <v>7</v>
      </c>
      <c r="D476" s="109">
        <v>0.001383325484805522</v>
      </c>
      <c r="E476" s="109">
        <v>2.4509583962220276</v>
      </c>
      <c r="F476" s="93" t="s">
        <v>694</v>
      </c>
      <c r="G476" s="93" t="b">
        <v>0</v>
      </c>
      <c r="H476" s="93" t="b">
        <v>0</v>
      </c>
      <c r="I476" s="93" t="b">
        <v>0</v>
      </c>
      <c r="J476" s="93" t="b">
        <v>0</v>
      </c>
      <c r="K476" s="93" t="b">
        <v>0</v>
      </c>
      <c r="L476" s="93" t="b">
        <v>0</v>
      </c>
    </row>
    <row r="477" spans="1:12" ht="15">
      <c r="A477" s="94" t="s">
        <v>785</v>
      </c>
      <c r="B477" s="93" t="s">
        <v>767</v>
      </c>
      <c r="C477" s="93">
        <v>6</v>
      </c>
      <c r="D477" s="109">
        <v>0.0013529978110415255</v>
      </c>
      <c r="E477" s="109">
        <v>2.5321801839181894</v>
      </c>
      <c r="F477" s="93" t="s">
        <v>694</v>
      </c>
      <c r="G477" s="93" t="b">
        <v>0</v>
      </c>
      <c r="H477" s="93" t="b">
        <v>0</v>
      </c>
      <c r="I477" s="93" t="b">
        <v>0</v>
      </c>
      <c r="J477" s="93" t="b">
        <v>0</v>
      </c>
      <c r="K477" s="93" t="b">
        <v>0</v>
      </c>
      <c r="L477" s="93" t="b">
        <v>0</v>
      </c>
    </row>
    <row r="478" spans="1:12" ht="15">
      <c r="A478" s="94" t="s">
        <v>777</v>
      </c>
      <c r="B478" s="93" t="s">
        <v>816</v>
      </c>
      <c r="C478" s="93">
        <v>6</v>
      </c>
      <c r="D478" s="109">
        <v>0.0013529978110415255</v>
      </c>
      <c r="E478" s="109">
        <v>2.646123536225026</v>
      </c>
      <c r="F478" s="93" t="s">
        <v>694</v>
      </c>
      <c r="G478" s="93" t="b">
        <v>0</v>
      </c>
      <c r="H478" s="93" t="b">
        <v>0</v>
      </c>
      <c r="I478" s="93" t="b">
        <v>0</v>
      </c>
      <c r="J478" s="93" t="b">
        <v>0</v>
      </c>
      <c r="K478" s="93" t="b">
        <v>0</v>
      </c>
      <c r="L478" s="93" t="b">
        <v>0</v>
      </c>
    </row>
    <row r="479" spans="1:12" ht="15">
      <c r="A479" s="94" t="s">
        <v>753</v>
      </c>
      <c r="B479" s="93" t="s">
        <v>784</v>
      </c>
      <c r="C479" s="93">
        <v>5</v>
      </c>
      <c r="D479" s="109">
        <v>0.001127498175867938</v>
      </c>
      <c r="E479" s="109">
        <v>2.026434056593346</v>
      </c>
      <c r="F479" s="93" t="s">
        <v>694</v>
      </c>
      <c r="G479" s="93" t="b">
        <v>0</v>
      </c>
      <c r="H479" s="93" t="b">
        <v>0</v>
      </c>
      <c r="I479" s="93" t="b">
        <v>0</v>
      </c>
      <c r="J479" s="93" t="b">
        <v>0</v>
      </c>
      <c r="K479" s="93" t="b">
        <v>0</v>
      </c>
      <c r="L479" s="93" t="b">
        <v>0</v>
      </c>
    </row>
    <row r="480" spans="1:12" ht="15">
      <c r="A480" s="94" t="s">
        <v>784</v>
      </c>
      <c r="B480" s="93" t="s">
        <v>842</v>
      </c>
      <c r="C480" s="93">
        <v>5</v>
      </c>
      <c r="D480" s="109">
        <v>0.001127498175867938</v>
      </c>
      <c r="E480" s="109">
        <v>2.7588278164163147</v>
      </c>
      <c r="F480" s="93" t="s">
        <v>694</v>
      </c>
      <c r="G480" s="93" t="b">
        <v>0</v>
      </c>
      <c r="H480" s="93" t="b">
        <v>0</v>
      </c>
      <c r="I480" s="93" t="b">
        <v>0</v>
      </c>
      <c r="J480" s="93" t="b">
        <v>0</v>
      </c>
      <c r="K480" s="93" t="b">
        <v>0</v>
      </c>
      <c r="L480" s="93" t="b">
        <v>0</v>
      </c>
    </row>
    <row r="481" spans="1:12" ht="15">
      <c r="A481" s="94" t="s">
        <v>721</v>
      </c>
      <c r="B481" s="93" t="s">
        <v>799</v>
      </c>
      <c r="C481" s="93">
        <v>5</v>
      </c>
      <c r="D481" s="109">
        <v>0.001127498175867938</v>
      </c>
      <c r="E481" s="109">
        <v>1.730799092816071</v>
      </c>
      <c r="F481" s="93" t="s">
        <v>694</v>
      </c>
      <c r="G481" s="93" t="b">
        <v>0</v>
      </c>
      <c r="H481" s="93" t="b">
        <v>1</v>
      </c>
      <c r="I481" s="93" t="b">
        <v>0</v>
      </c>
      <c r="J481" s="93" t="b">
        <v>0</v>
      </c>
      <c r="K481" s="93" t="b">
        <v>0</v>
      </c>
      <c r="L481" s="93" t="b">
        <v>0</v>
      </c>
    </row>
    <row r="482" spans="1:12" ht="15">
      <c r="A482" s="94" t="s">
        <v>753</v>
      </c>
      <c r="B482" s="93" t="s">
        <v>719</v>
      </c>
      <c r="C482" s="93">
        <v>5</v>
      </c>
      <c r="D482" s="109">
        <v>0.001127498175867938</v>
      </c>
      <c r="E482" s="109">
        <v>1.1813360165790892</v>
      </c>
      <c r="F482" s="93" t="s">
        <v>694</v>
      </c>
      <c r="G482" s="93" t="b">
        <v>0</v>
      </c>
      <c r="H482" s="93" t="b">
        <v>0</v>
      </c>
      <c r="I482" s="93" t="b">
        <v>0</v>
      </c>
      <c r="J482" s="93" t="b">
        <v>0</v>
      </c>
      <c r="K482" s="93" t="b">
        <v>0</v>
      </c>
      <c r="L482" s="93" t="b">
        <v>0</v>
      </c>
    </row>
    <row r="483" spans="1:12" ht="15">
      <c r="A483" s="94" t="s">
        <v>849</v>
      </c>
      <c r="B483" s="93" t="s">
        <v>783</v>
      </c>
      <c r="C483" s="93">
        <v>5</v>
      </c>
      <c r="D483" s="109">
        <v>0.0013391455233363184</v>
      </c>
      <c r="E483" s="109">
        <v>2.7588278164163147</v>
      </c>
      <c r="F483" s="93" t="s">
        <v>694</v>
      </c>
      <c r="G483" s="93" t="b">
        <v>1</v>
      </c>
      <c r="H483" s="93" t="b">
        <v>0</v>
      </c>
      <c r="I483" s="93" t="b">
        <v>0</v>
      </c>
      <c r="J483" s="93" t="b">
        <v>0</v>
      </c>
      <c r="K483" s="93" t="b">
        <v>0</v>
      </c>
      <c r="L483" s="93" t="b">
        <v>0</v>
      </c>
    </row>
    <row r="484" spans="1:12" ht="15">
      <c r="A484" s="94" t="s">
        <v>771</v>
      </c>
      <c r="B484" s="93" t="s">
        <v>776</v>
      </c>
      <c r="C484" s="93">
        <v>5</v>
      </c>
      <c r="D484" s="109">
        <v>0.001127498175867938</v>
      </c>
      <c r="E484" s="109">
        <v>2.3328590841440335</v>
      </c>
      <c r="F484" s="93" t="s">
        <v>694</v>
      </c>
      <c r="G484" s="93" t="b">
        <v>0</v>
      </c>
      <c r="H484" s="93" t="b">
        <v>0</v>
      </c>
      <c r="I484" s="93" t="b">
        <v>0</v>
      </c>
      <c r="J484" s="93" t="b">
        <v>0</v>
      </c>
      <c r="K484" s="93" t="b">
        <v>0</v>
      </c>
      <c r="L484" s="93" t="b">
        <v>0</v>
      </c>
    </row>
    <row r="485" spans="1:12" ht="15">
      <c r="A485" s="94" t="s">
        <v>713</v>
      </c>
      <c r="B485" s="93" t="s">
        <v>755</v>
      </c>
      <c r="C485" s="93">
        <v>5</v>
      </c>
      <c r="D485" s="109">
        <v>0.0013391455233363184</v>
      </c>
      <c r="E485" s="109">
        <v>0.491186834070399</v>
      </c>
      <c r="F485" s="93" t="s">
        <v>694</v>
      </c>
      <c r="G485" s="93" t="b">
        <v>1</v>
      </c>
      <c r="H485" s="93" t="b">
        <v>0</v>
      </c>
      <c r="I485" s="93" t="b">
        <v>0</v>
      </c>
      <c r="J485" s="93" t="b">
        <v>0</v>
      </c>
      <c r="K485" s="93" t="b">
        <v>0</v>
      </c>
      <c r="L485" s="93" t="b">
        <v>0</v>
      </c>
    </row>
    <row r="486" spans="1:12" ht="15">
      <c r="A486" s="94" t="s">
        <v>855</v>
      </c>
      <c r="B486" s="93" t="s">
        <v>856</v>
      </c>
      <c r="C486" s="93">
        <v>5</v>
      </c>
      <c r="D486" s="109">
        <v>0.0012199519184819966</v>
      </c>
      <c r="E486" s="109">
        <v>3.0141003215196207</v>
      </c>
      <c r="F486" s="93" t="s">
        <v>694</v>
      </c>
      <c r="G486" s="93" t="b">
        <v>0</v>
      </c>
      <c r="H486" s="93" t="b">
        <v>0</v>
      </c>
      <c r="I486" s="93" t="b">
        <v>0</v>
      </c>
      <c r="J486" s="93" t="b">
        <v>0</v>
      </c>
      <c r="K486" s="93" t="b">
        <v>0</v>
      </c>
      <c r="L486" s="93" t="b">
        <v>0</v>
      </c>
    </row>
    <row r="487" spans="1:12" ht="15">
      <c r="A487" s="94" t="s">
        <v>713</v>
      </c>
      <c r="B487" s="93" t="s">
        <v>756</v>
      </c>
      <c r="C487" s="93">
        <v>5</v>
      </c>
      <c r="D487" s="109">
        <v>0.0013391455233363184</v>
      </c>
      <c r="E487" s="109">
        <v>0.5160104177954312</v>
      </c>
      <c r="F487" s="93" t="s">
        <v>694</v>
      </c>
      <c r="G487" s="93" t="b">
        <v>1</v>
      </c>
      <c r="H487" s="93" t="b">
        <v>0</v>
      </c>
      <c r="I487" s="93" t="b">
        <v>0</v>
      </c>
      <c r="J487" s="93" t="b">
        <v>0</v>
      </c>
      <c r="K487" s="93" t="b">
        <v>0</v>
      </c>
      <c r="L487" s="93" t="b">
        <v>0</v>
      </c>
    </row>
    <row r="488" spans="1:12" ht="15">
      <c r="A488" s="94" t="s">
        <v>886</v>
      </c>
      <c r="B488" s="93" t="s">
        <v>887</v>
      </c>
      <c r="C488" s="93">
        <v>4</v>
      </c>
      <c r="D488" s="109">
        <v>0.0009759615347855972</v>
      </c>
      <c r="E488" s="109">
        <v>3.111010334527677</v>
      </c>
      <c r="F488" s="93" t="s">
        <v>694</v>
      </c>
      <c r="G488" s="93" t="b">
        <v>0</v>
      </c>
      <c r="H488" s="93" t="b">
        <v>0</v>
      </c>
      <c r="I488" s="93" t="b">
        <v>0</v>
      </c>
      <c r="J488" s="93" t="b">
        <v>0</v>
      </c>
      <c r="K488" s="93" t="b">
        <v>0</v>
      </c>
      <c r="L488" s="93" t="b">
        <v>0</v>
      </c>
    </row>
    <row r="489" spans="1:12" ht="15">
      <c r="A489" s="94" t="s">
        <v>887</v>
      </c>
      <c r="B489" s="93" t="s">
        <v>843</v>
      </c>
      <c r="C489" s="93">
        <v>4</v>
      </c>
      <c r="D489" s="109">
        <v>0.0009759615347855972</v>
      </c>
      <c r="E489" s="109">
        <v>3.0141003215196207</v>
      </c>
      <c r="F489" s="93" t="s">
        <v>694</v>
      </c>
      <c r="G489" s="93" t="b">
        <v>0</v>
      </c>
      <c r="H489" s="93" t="b">
        <v>0</v>
      </c>
      <c r="I489" s="93" t="b">
        <v>0</v>
      </c>
      <c r="J489" s="93" t="b">
        <v>0</v>
      </c>
      <c r="K489" s="93" t="b">
        <v>0</v>
      </c>
      <c r="L489" s="93" t="b">
        <v>0</v>
      </c>
    </row>
    <row r="490" spans="1:12" ht="15">
      <c r="A490" s="94" t="s">
        <v>843</v>
      </c>
      <c r="B490" s="93" t="s">
        <v>888</v>
      </c>
      <c r="C490" s="93">
        <v>4</v>
      </c>
      <c r="D490" s="109">
        <v>0.0009759615347855972</v>
      </c>
      <c r="E490" s="109">
        <v>3.0141003215196207</v>
      </c>
      <c r="F490" s="93" t="s">
        <v>694</v>
      </c>
      <c r="G490" s="93" t="b">
        <v>0</v>
      </c>
      <c r="H490" s="93" t="b">
        <v>0</v>
      </c>
      <c r="I490" s="93" t="b">
        <v>0</v>
      </c>
      <c r="J490" s="93" t="b">
        <v>0</v>
      </c>
      <c r="K490" s="93" t="b">
        <v>0</v>
      </c>
      <c r="L490" s="93" t="b">
        <v>0</v>
      </c>
    </row>
    <row r="491" spans="1:12" ht="15">
      <c r="A491" s="94" t="s">
        <v>888</v>
      </c>
      <c r="B491" s="93" t="s">
        <v>821</v>
      </c>
      <c r="C491" s="93">
        <v>4</v>
      </c>
      <c r="D491" s="109">
        <v>0.0009759615347855972</v>
      </c>
      <c r="E491" s="109">
        <v>3.0141003215196207</v>
      </c>
      <c r="F491" s="93" t="s">
        <v>694</v>
      </c>
      <c r="G491" s="93" t="b">
        <v>0</v>
      </c>
      <c r="H491" s="93" t="b">
        <v>0</v>
      </c>
      <c r="I491" s="93" t="b">
        <v>0</v>
      </c>
      <c r="J491" s="93" t="b">
        <v>0</v>
      </c>
      <c r="K491" s="93" t="b">
        <v>0</v>
      </c>
      <c r="L491" s="93" t="b">
        <v>0</v>
      </c>
    </row>
    <row r="492" spans="1:12" ht="15">
      <c r="A492" s="94" t="s">
        <v>844</v>
      </c>
      <c r="B492" s="93" t="s">
        <v>718</v>
      </c>
      <c r="C492" s="93">
        <v>4</v>
      </c>
      <c r="D492" s="109">
        <v>0.0009759615347855972</v>
      </c>
      <c r="E492" s="109">
        <v>1.7023464604638663</v>
      </c>
      <c r="F492" s="93" t="s">
        <v>694</v>
      </c>
      <c r="G492" s="93" t="b">
        <v>0</v>
      </c>
      <c r="H492" s="93" t="b">
        <v>0</v>
      </c>
      <c r="I492" s="93" t="b">
        <v>0</v>
      </c>
      <c r="J492" s="93" t="b">
        <v>0</v>
      </c>
      <c r="K492" s="93" t="b">
        <v>0</v>
      </c>
      <c r="L492" s="93" t="b">
        <v>0</v>
      </c>
    </row>
    <row r="493" spans="1:12" ht="15">
      <c r="A493" s="94" t="s">
        <v>713</v>
      </c>
      <c r="B493" s="93" t="s">
        <v>890</v>
      </c>
      <c r="C493" s="93">
        <v>4</v>
      </c>
      <c r="D493" s="109">
        <v>0.0009759615347855972</v>
      </c>
      <c r="E493" s="109">
        <v>1.0474893348376864</v>
      </c>
      <c r="F493" s="93" t="s">
        <v>694</v>
      </c>
      <c r="G493" s="93" t="b">
        <v>1</v>
      </c>
      <c r="H493" s="93" t="b">
        <v>0</v>
      </c>
      <c r="I493" s="93" t="b">
        <v>0</v>
      </c>
      <c r="J493" s="93" t="b">
        <v>0</v>
      </c>
      <c r="K493" s="93" t="b">
        <v>0</v>
      </c>
      <c r="L493" s="93" t="b">
        <v>0</v>
      </c>
    </row>
    <row r="494" spans="1:12" ht="15">
      <c r="A494" s="94" t="s">
        <v>713</v>
      </c>
      <c r="B494" s="93" t="s">
        <v>714</v>
      </c>
      <c r="C494" s="93">
        <v>4</v>
      </c>
      <c r="D494" s="109">
        <v>0.0009759615347855972</v>
      </c>
      <c r="E494" s="109">
        <v>-0.8920299177809322</v>
      </c>
      <c r="F494" s="93" t="s">
        <v>694</v>
      </c>
      <c r="G494" s="93" t="b">
        <v>1</v>
      </c>
      <c r="H494" s="93" t="b">
        <v>0</v>
      </c>
      <c r="I494" s="93" t="b">
        <v>0</v>
      </c>
      <c r="J494" s="93" t="b">
        <v>0</v>
      </c>
      <c r="K494" s="93" t="b">
        <v>0</v>
      </c>
      <c r="L494" s="93" t="b">
        <v>0</v>
      </c>
    </row>
    <row r="495" spans="1:12" ht="15">
      <c r="A495" s="94" t="s">
        <v>791</v>
      </c>
      <c r="B495" s="93" t="s">
        <v>896</v>
      </c>
      <c r="C495" s="93">
        <v>4</v>
      </c>
      <c r="D495" s="109">
        <v>0.0009759615347855972</v>
      </c>
      <c r="E495" s="109">
        <v>2.7588278164163147</v>
      </c>
      <c r="F495" s="93" t="s">
        <v>694</v>
      </c>
      <c r="G495" s="93" t="b">
        <v>0</v>
      </c>
      <c r="H495" s="93" t="b">
        <v>0</v>
      </c>
      <c r="I495" s="93" t="b">
        <v>0</v>
      </c>
      <c r="J495" s="93" t="b">
        <v>0</v>
      </c>
      <c r="K495" s="93" t="b">
        <v>0</v>
      </c>
      <c r="L495" s="93" t="b">
        <v>0</v>
      </c>
    </row>
    <row r="496" spans="1:12" ht="15">
      <c r="A496" s="94" t="s">
        <v>769</v>
      </c>
      <c r="B496" s="93" t="s">
        <v>786</v>
      </c>
      <c r="C496" s="93">
        <v>4</v>
      </c>
      <c r="D496" s="109">
        <v>0.0009759615347855972</v>
      </c>
      <c r="E496" s="109">
        <v>2.2469444554374403</v>
      </c>
      <c r="F496" s="93" t="s">
        <v>694</v>
      </c>
      <c r="G496" s="93" t="b">
        <v>0</v>
      </c>
      <c r="H496" s="93" t="b">
        <v>0</v>
      </c>
      <c r="I496" s="93" t="b">
        <v>0</v>
      </c>
      <c r="J496" s="93" t="b">
        <v>0</v>
      </c>
      <c r="K496" s="93" t="b">
        <v>0</v>
      </c>
      <c r="L496" s="93" t="b">
        <v>0</v>
      </c>
    </row>
    <row r="497" spans="1:12" ht="15">
      <c r="A497" s="94" t="s">
        <v>768</v>
      </c>
      <c r="B497" s="93" t="s">
        <v>752</v>
      </c>
      <c r="C497" s="93">
        <v>4</v>
      </c>
      <c r="D497" s="109">
        <v>0.0009759615347855972</v>
      </c>
      <c r="E497" s="109">
        <v>1.8789676701428457</v>
      </c>
      <c r="F497" s="93" t="s">
        <v>694</v>
      </c>
      <c r="G497" s="93" t="b">
        <v>0</v>
      </c>
      <c r="H497" s="93" t="b">
        <v>0</v>
      </c>
      <c r="I497" s="93" t="b">
        <v>0</v>
      </c>
      <c r="J497" s="93" t="b">
        <v>0</v>
      </c>
      <c r="K497" s="93" t="b">
        <v>0</v>
      </c>
      <c r="L497" s="93" t="b">
        <v>0</v>
      </c>
    </row>
    <row r="498" spans="1:12" ht="15">
      <c r="A498" s="94" t="s">
        <v>729</v>
      </c>
      <c r="B498" s="93" t="s">
        <v>715</v>
      </c>
      <c r="C498" s="93">
        <v>4</v>
      </c>
      <c r="D498" s="109">
        <v>0.0009759615347855972</v>
      </c>
      <c r="E498" s="109">
        <v>0.5212003104109172</v>
      </c>
      <c r="F498" s="93" t="s">
        <v>694</v>
      </c>
      <c r="G498" s="93" t="b">
        <v>0</v>
      </c>
      <c r="H498" s="93" t="b">
        <v>0</v>
      </c>
      <c r="I498" s="93" t="b">
        <v>0</v>
      </c>
      <c r="J498" s="93" t="b">
        <v>0</v>
      </c>
      <c r="K498" s="93" t="b">
        <v>0</v>
      </c>
      <c r="L498" s="93" t="b">
        <v>0</v>
      </c>
    </row>
    <row r="499" spans="1:12" ht="15">
      <c r="A499" s="94" t="s">
        <v>830</v>
      </c>
      <c r="B499" s="93" t="s">
        <v>768</v>
      </c>
      <c r="C499" s="93">
        <v>4</v>
      </c>
      <c r="D499" s="109">
        <v>0.0009759615347855972</v>
      </c>
      <c r="E499" s="109">
        <v>2.4577978207523334</v>
      </c>
      <c r="F499" s="93" t="s">
        <v>694</v>
      </c>
      <c r="G499" s="93" t="b">
        <v>0</v>
      </c>
      <c r="H499" s="93" t="b">
        <v>0</v>
      </c>
      <c r="I499" s="93" t="b">
        <v>0</v>
      </c>
      <c r="J499" s="93" t="b">
        <v>0</v>
      </c>
      <c r="K499" s="93" t="b">
        <v>0</v>
      </c>
      <c r="L499" s="93" t="b">
        <v>0</v>
      </c>
    </row>
    <row r="500" spans="1:12" ht="15">
      <c r="A500" s="94" t="s">
        <v>912</v>
      </c>
      <c r="B500" s="93" t="s">
        <v>803</v>
      </c>
      <c r="C500" s="93">
        <v>4</v>
      </c>
      <c r="D500" s="109">
        <v>0.0009759615347855972</v>
      </c>
      <c r="E500" s="109">
        <v>2.8099803388636957</v>
      </c>
      <c r="F500" s="93" t="s">
        <v>694</v>
      </c>
      <c r="G500" s="93" t="b">
        <v>0</v>
      </c>
      <c r="H500" s="93" t="b">
        <v>0</v>
      </c>
      <c r="I500" s="93" t="b">
        <v>0</v>
      </c>
      <c r="J500" s="93" t="b">
        <v>0</v>
      </c>
      <c r="K500" s="93" t="b">
        <v>0</v>
      </c>
      <c r="L500" s="93" t="b">
        <v>0</v>
      </c>
    </row>
    <row r="501" spans="1:12" ht="15">
      <c r="A501" s="94" t="s">
        <v>761</v>
      </c>
      <c r="B501" s="93" t="s">
        <v>913</v>
      </c>
      <c r="C501" s="93">
        <v>4</v>
      </c>
      <c r="D501" s="109">
        <v>0.0009759615347855972</v>
      </c>
      <c r="E501" s="109">
        <v>2.5089503431997144</v>
      </c>
      <c r="F501" s="93" t="s">
        <v>694</v>
      </c>
      <c r="G501" s="93" t="b">
        <v>0</v>
      </c>
      <c r="H501" s="93" t="b">
        <v>0</v>
      </c>
      <c r="I501" s="93" t="b">
        <v>0</v>
      </c>
      <c r="J501" s="93" t="b">
        <v>1</v>
      </c>
      <c r="K501" s="93" t="b">
        <v>0</v>
      </c>
      <c r="L501" s="93" t="b">
        <v>0</v>
      </c>
    </row>
    <row r="502" spans="1:12" ht="15">
      <c r="A502" s="94" t="s">
        <v>913</v>
      </c>
      <c r="B502" s="93" t="s">
        <v>858</v>
      </c>
      <c r="C502" s="93">
        <v>4</v>
      </c>
      <c r="D502" s="109">
        <v>0.0009759615347855972</v>
      </c>
      <c r="E502" s="109">
        <v>3.0141003215196207</v>
      </c>
      <c r="F502" s="93" t="s">
        <v>694</v>
      </c>
      <c r="G502" s="93" t="b">
        <v>1</v>
      </c>
      <c r="H502" s="93" t="b">
        <v>0</v>
      </c>
      <c r="I502" s="93" t="b">
        <v>0</v>
      </c>
      <c r="J502" s="93" t="b">
        <v>0</v>
      </c>
      <c r="K502" s="93" t="b">
        <v>0</v>
      </c>
      <c r="L502" s="93" t="b">
        <v>0</v>
      </c>
    </row>
    <row r="503" spans="1:12" ht="15">
      <c r="A503" s="94" t="s">
        <v>858</v>
      </c>
      <c r="B503" s="93" t="s">
        <v>802</v>
      </c>
      <c r="C503" s="93">
        <v>4</v>
      </c>
      <c r="D503" s="109">
        <v>0.0009759615347855972</v>
      </c>
      <c r="E503" s="109">
        <v>2.7130703258556395</v>
      </c>
      <c r="F503" s="93" t="s">
        <v>694</v>
      </c>
      <c r="G503" s="93" t="b">
        <v>0</v>
      </c>
      <c r="H503" s="93" t="b">
        <v>0</v>
      </c>
      <c r="I503" s="93" t="b">
        <v>0</v>
      </c>
      <c r="J503" s="93" t="b">
        <v>0</v>
      </c>
      <c r="K503" s="93" t="b">
        <v>0</v>
      </c>
      <c r="L503" s="93" t="b">
        <v>0</v>
      </c>
    </row>
    <row r="504" spans="1:12" ht="15">
      <c r="A504" s="94" t="s">
        <v>802</v>
      </c>
      <c r="B504" s="93" t="s">
        <v>817</v>
      </c>
      <c r="C504" s="93">
        <v>4</v>
      </c>
      <c r="D504" s="109">
        <v>0.0009759615347855972</v>
      </c>
      <c r="E504" s="109">
        <v>2.5669422901774013</v>
      </c>
      <c r="F504" s="93" t="s">
        <v>694</v>
      </c>
      <c r="G504" s="93" t="b">
        <v>0</v>
      </c>
      <c r="H504" s="93" t="b">
        <v>0</v>
      </c>
      <c r="I504" s="93" t="b">
        <v>0</v>
      </c>
      <c r="J504" s="93" t="b">
        <v>0</v>
      </c>
      <c r="K504" s="93" t="b">
        <v>0</v>
      </c>
      <c r="L504" s="93" t="b">
        <v>0</v>
      </c>
    </row>
    <row r="505" spans="1:12" ht="15">
      <c r="A505" s="94" t="s">
        <v>817</v>
      </c>
      <c r="B505" s="93" t="s">
        <v>914</v>
      </c>
      <c r="C505" s="93">
        <v>4</v>
      </c>
      <c r="D505" s="109">
        <v>0.0009759615347855972</v>
      </c>
      <c r="E505" s="109">
        <v>2.8679722858413825</v>
      </c>
      <c r="F505" s="93" t="s">
        <v>694</v>
      </c>
      <c r="G505" s="93" t="b">
        <v>0</v>
      </c>
      <c r="H505" s="93" t="b">
        <v>0</v>
      </c>
      <c r="I505" s="93" t="b">
        <v>0</v>
      </c>
      <c r="J505" s="93" t="b">
        <v>0</v>
      </c>
      <c r="K505" s="93" t="b">
        <v>0</v>
      </c>
      <c r="L505" s="93" t="b">
        <v>0</v>
      </c>
    </row>
    <row r="506" spans="1:12" ht="15">
      <c r="A506" s="94" t="s">
        <v>914</v>
      </c>
      <c r="B506" s="93" t="s">
        <v>773</v>
      </c>
      <c r="C506" s="93">
        <v>4</v>
      </c>
      <c r="D506" s="109">
        <v>0.0009759615347855972</v>
      </c>
      <c r="E506" s="109">
        <v>2.633889079808015</v>
      </c>
      <c r="F506" s="93" t="s">
        <v>694</v>
      </c>
      <c r="G506" s="93" t="b">
        <v>0</v>
      </c>
      <c r="H506" s="93" t="b">
        <v>0</v>
      </c>
      <c r="I506" s="93" t="b">
        <v>0</v>
      </c>
      <c r="J506" s="93" t="b">
        <v>0</v>
      </c>
      <c r="K506" s="93" t="b">
        <v>0</v>
      </c>
      <c r="L506" s="93" t="b">
        <v>0</v>
      </c>
    </row>
    <row r="507" spans="1:12" ht="15">
      <c r="A507" s="94" t="s">
        <v>773</v>
      </c>
      <c r="B507" s="93" t="s">
        <v>915</v>
      </c>
      <c r="C507" s="93">
        <v>4</v>
      </c>
      <c r="D507" s="109">
        <v>0.0009759615347855972</v>
      </c>
      <c r="E507" s="109">
        <v>2.633889079808015</v>
      </c>
      <c r="F507" s="93" t="s">
        <v>694</v>
      </c>
      <c r="G507" s="93" t="b">
        <v>0</v>
      </c>
      <c r="H507" s="93" t="b">
        <v>0</v>
      </c>
      <c r="I507" s="93" t="b">
        <v>0</v>
      </c>
      <c r="J507" s="93" t="b">
        <v>0</v>
      </c>
      <c r="K507" s="93" t="b">
        <v>0</v>
      </c>
      <c r="L507" s="93" t="b">
        <v>0</v>
      </c>
    </row>
    <row r="508" spans="1:12" ht="15">
      <c r="A508" s="94" t="s">
        <v>915</v>
      </c>
      <c r="B508" s="93" t="s">
        <v>754</v>
      </c>
      <c r="C508" s="93">
        <v>4</v>
      </c>
      <c r="D508" s="109">
        <v>0.0009759615347855972</v>
      </c>
      <c r="E508" s="109">
        <v>2.3513424898380464</v>
      </c>
      <c r="F508" s="93" t="s">
        <v>694</v>
      </c>
      <c r="G508" s="93" t="b">
        <v>0</v>
      </c>
      <c r="H508" s="93" t="b">
        <v>0</v>
      </c>
      <c r="I508" s="93" t="b">
        <v>0</v>
      </c>
      <c r="J508" s="93" t="b">
        <v>0</v>
      </c>
      <c r="K508" s="93" t="b">
        <v>0</v>
      </c>
      <c r="L508" s="93" t="b">
        <v>0</v>
      </c>
    </row>
    <row r="509" spans="1:12" ht="15">
      <c r="A509" s="94" t="s">
        <v>754</v>
      </c>
      <c r="B509" s="93" t="s">
        <v>824</v>
      </c>
      <c r="C509" s="93">
        <v>4</v>
      </c>
      <c r="D509" s="109">
        <v>0.0009759615347855972</v>
      </c>
      <c r="E509" s="109">
        <v>2.25443247682999</v>
      </c>
      <c r="F509" s="93" t="s">
        <v>694</v>
      </c>
      <c r="G509" s="93" t="b">
        <v>0</v>
      </c>
      <c r="H509" s="93" t="b">
        <v>0</v>
      </c>
      <c r="I509" s="93" t="b">
        <v>0</v>
      </c>
      <c r="J509" s="93" t="b">
        <v>0</v>
      </c>
      <c r="K509" s="93" t="b">
        <v>0</v>
      </c>
      <c r="L509" s="93" t="b">
        <v>0</v>
      </c>
    </row>
    <row r="510" spans="1:12" ht="15">
      <c r="A510" s="94" t="s">
        <v>824</v>
      </c>
      <c r="B510" s="93" t="s">
        <v>820</v>
      </c>
      <c r="C510" s="93">
        <v>4</v>
      </c>
      <c r="D510" s="109">
        <v>0.0009759615347855972</v>
      </c>
      <c r="E510" s="109">
        <v>2.917190308511564</v>
      </c>
      <c r="F510" s="93" t="s">
        <v>694</v>
      </c>
      <c r="G510" s="93" t="b">
        <v>0</v>
      </c>
      <c r="H510" s="93" t="b">
        <v>0</v>
      </c>
      <c r="I510" s="93" t="b">
        <v>0</v>
      </c>
      <c r="J510" s="93" t="b">
        <v>0</v>
      </c>
      <c r="K510" s="93" t="b">
        <v>0</v>
      </c>
      <c r="L510" s="93" t="b">
        <v>0</v>
      </c>
    </row>
    <row r="511" spans="1:12" ht="15">
      <c r="A511" s="94" t="s">
        <v>820</v>
      </c>
      <c r="B511" s="93" t="s">
        <v>859</v>
      </c>
      <c r="C511" s="93">
        <v>4</v>
      </c>
      <c r="D511" s="109">
        <v>0.0009759615347855972</v>
      </c>
      <c r="E511" s="109">
        <v>2.917190308511564</v>
      </c>
      <c r="F511" s="93" t="s">
        <v>694</v>
      </c>
      <c r="G511" s="93" t="b">
        <v>0</v>
      </c>
      <c r="H511" s="93" t="b">
        <v>0</v>
      </c>
      <c r="I511" s="93" t="b">
        <v>0</v>
      </c>
      <c r="J511" s="93" t="b">
        <v>0</v>
      </c>
      <c r="K511" s="93" t="b">
        <v>0</v>
      </c>
      <c r="L511" s="93" t="b">
        <v>0</v>
      </c>
    </row>
    <row r="512" spans="1:12" ht="15">
      <c r="A512" s="94" t="s">
        <v>859</v>
      </c>
      <c r="B512" s="93" t="s">
        <v>916</v>
      </c>
      <c r="C512" s="93">
        <v>4</v>
      </c>
      <c r="D512" s="109">
        <v>0.0009759615347855972</v>
      </c>
      <c r="E512" s="109">
        <v>3.0141003215196207</v>
      </c>
      <c r="F512" s="93" t="s">
        <v>694</v>
      </c>
      <c r="G512" s="93" t="b">
        <v>0</v>
      </c>
      <c r="H512" s="93" t="b">
        <v>0</v>
      </c>
      <c r="I512" s="93" t="b">
        <v>0</v>
      </c>
      <c r="J512" s="93" t="b">
        <v>0</v>
      </c>
      <c r="K512" s="93" t="b">
        <v>0</v>
      </c>
      <c r="L512" s="93" t="b">
        <v>0</v>
      </c>
    </row>
    <row r="513" spans="1:12" ht="15">
      <c r="A513" s="94" t="s">
        <v>832</v>
      </c>
      <c r="B513" s="93" t="s">
        <v>860</v>
      </c>
      <c r="C513" s="93">
        <v>4</v>
      </c>
      <c r="D513" s="109">
        <v>0.0009759615347855972</v>
      </c>
      <c r="E513" s="109">
        <v>2.8380090624639394</v>
      </c>
      <c r="F513" s="93" t="s">
        <v>694</v>
      </c>
      <c r="G513" s="93" t="b">
        <v>0</v>
      </c>
      <c r="H513" s="93" t="b">
        <v>0</v>
      </c>
      <c r="I513" s="93" t="b">
        <v>0</v>
      </c>
      <c r="J513" s="93" t="b">
        <v>0</v>
      </c>
      <c r="K513" s="93" t="b">
        <v>0</v>
      </c>
      <c r="L513" s="93" t="b">
        <v>0</v>
      </c>
    </row>
    <row r="514" spans="1:12" ht="15">
      <c r="A514" s="94" t="s">
        <v>860</v>
      </c>
      <c r="B514" s="93" t="s">
        <v>754</v>
      </c>
      <c r="C514" s="93">
        <v>4</v>
      </c>
      <c r="D514" s="109">
        <v>0.0009759615347855972</v>
      </c>
      <c r="E514" s="109">
        <v>2.25443247682999</v>
      </c>
      <c r="F514" s="93" t="s">
        <v>694</v>
      </c>
      <c r="G514" s="93" t="b">
        <v>0</v>
      </c>
      <c r="H514" s="93" t="b">
        <v>0</v>
      </c>
      <c r="I514" s="93" t="b">
        <v>0</v>
      </c>
      <c r="J514" s="93" t="b">
        <v>0</v>
      </c>
      <c r="K514" s="93" t="b">
        <v>0</v>
      </c>
      <c r="L514" s="93" t="b">
        <v>0</v>
      </c>
    </row>
    <row r="515" spans="1:12" ht="15">
      <c r="A515" s="94" t="s">
        <v>754</v>
      </c>
      <c r="B515" s="93" t="s">
        <v>917</v>
      </c>
      <c r="C515" s="93">
        <v>4</v>
      </c>
      <c r="D515" s="109">
        <v>0.0009759615347855972</v>
      </c>
      <c r="E515" s="109">
        <v>2.3513424898380464</v>
      </c>
      <c r="F515" s="93" t="s">
        <v>694</v>
      </c>
      <c r="G515" s="93" t="b">
        <v>0</v>
      </c>
      <c r="H515" s="93" t="b">
        <v>0</v>
      </c>
      <c r="I515" s="93" t="b">
        <v>0</v>
      </c>
      <c r="J515" s="93" t="b">
        <v>0</v>
      </c>
      <c r="K515" s="93" t="b">
        <v>0</v>
      </c>
      <c r="L515" s="93" t="b">
        <v>0</v>
      </c>
    </row>
    <row r="516" spans="1:12" ht="15">
      <c r="A516" s="94" t="s">
        <v>917</v>
      </c>
      <c r="B516" s="93" t="s">
        <v>772</v>
      </c>
      <c r="C516" s="93">
        <v>4</v>
      </c>
      <c r="D516" s="109">
        <v>0.0009759615347855972</v>
      </c>
      <c r="E516" s="109">
        <v>2.633889079808015</v>
      </c>
      <c r="F516" s="93" t="s">
        <v>694</v>
      </c>
      <c r="G516" s="93" t="b">
        <v>0</v>
      </c>
      <c r="H516" s="93" t="b">
        <v>0</v>
      </c>
      <c r="I516" s="93" t="b">
        <v>0</v>
      </c>
      <c r="J516" s="93" t="b">
        <v>0</v>
      </c>
      <c r="K516" s="93" t="b">
        <v>0</v>
      </c>
      <c r="L516" s="93" t="b">
        <v>0</v>
      </c>
    </row>
    <row r="517" spans="1:12" ht="15">
      <c r="A517" s="94" t="s">
        <v>718</v>
      </c>
      <c r="B517" s="93" t="s">
        <v>713</v>
      </c>
      <c r="C517" s="93">
        <v>4</v>
      </c>
      <c r="D517" s="109">
        <v>0.0010713164186690546</v>
      </c>
      <c r="E517" s="109">
        <v>-0.25354066082629495</v>
      </c>
      <c r="F517" s="93" t="s">
        <v>694</v>
      </c>
      <c r="G517" s="93" t="b">
        <v>0</v>
      </c>
      <c r="H517" s="93" t="b">
        <v>0</v>
      </c>
      <c r="I517" s="93" t="b">
        <v>0</v>
      </c>
      <c r="J517" s="93" t="b">
        <v>1</v>
      </c>
      <c r="K517" s="93" t="b">
        <v>0</v>
      </c>
      <c r="L517" s="93" t="b">
        <v>0</v>
      </c>
    </row>
    <row r="518" spans="1:12" ht="15">
      <c r="A518" s="94" t="s">
        <v>718</v>
      </c>
      <c r="B518" s="93" t="s">
        <v>822</v>
      </c>
      <c r="C518" s="93">
        <v>4</v>
      </c>
      <c r="D518" s="109">
        <v>0.0009759615347855972</v>
      </c>
      <c r="E518" s="109">
        <v>1.7130703258556395</v>
      </c>
      <c r="F518" s="93" t="s">
        <v>694</v>
      </c>
      <c r="G518" s="93" t="b">
        <v>0</v>
      </c>
      <c r="H518" s="93" t="b">
        <v>0</v>
      </c>
      <c r="I518" s="93" t="b">
        <v>0</v>
      </c>
      <c r="J518" s="93" t="b">
        <v>1</v>
      </c>
      <c r="K518" s="93" t="b">
        <v>0</v>
      </c>
      <c r="L518" s="93" t="b">
        <v>0</v>
      </c>
    </row>
    <row r="519" spans="1:12" ht="15">
      <c r="A519" s="94" t="s">
        <v>765</v>
      </c>
      <c r="B519" s="93" t="s">
        <v>731</v>
      </c>
      <c r="C519" s="93">
        <v>4</v>
      </c>
      <c r="D519" s="109">
        <v>0.0009759615347855972</v>
      </c>
      <c r="E519" s="109">
        <v>1.573191239454403</v>
      </c>
      <c r="F519" s="93" t="s">
        <v>694</v>
      </c>
      <c r="G519" s="93" t="b">
        <v>0</v>
      </c>
      <c r="H519" s="93" t="b">
        <v>0</v>
      </c>
      <c r="I519" s="93" t="b">
        <v>0</v>
      </c>
      <c r="J519" s="93" t="b">
        <v>0</v>
      </c>
      <c r="K519" s="93" t="b">
        <v>0</v>
      </c>
      <c r="L519" s="93" t="b">
        <v>0</v>
      </c>
    </row>
    <row r="520" spans="1:12" ht="15">
      <c r="A520" s="94" t="s">
        <v>926</v>
      </c>
      <c r="B520" s="93" t="s">
        <v>927</v>
      </c>
      <c r="C520" s="93">
        <v>4</v>
      </c>
      <c r="D520" s="109">
        <v>0.0010713164186690546</v>
      </c>
      <c r="E520" s="109">
        <v>3.111010334527677</v>
      </c>
      <c r="F520" s="93" t="s">
        <v>694</v>
      </c>
      <c r="G520" s="93" t="b">
        <v>0</v>
      </c>
      <c r="H520" s="93" t="b">
        <v>0</v>
      </c>
      <c r="I520" s="93" t="b">
        <v>0</v>
      </c>
      <c r="J520" s="93" t="b">
        <v>0</v>
      </c>
      <c r="K520" s="93" t="b">
        <v>0</v>
      </c>
      <c r="L520" s="93" t="b">
        <v>0</v>
      </c>
    </row>
    <row r="521" spans="1:12" ht="15">
      <c r="A521" s="94" t="s">
        <v>928</v>
      </c>
      <c r="B521" s="93" t="s">
        <v>929</v>
      </c>
      <c r="C521" s="93">
        <v>4</v>
      </c>
      <c r="D521" s="109">
        <v>0.0014354616235686252</v>
      </c>
      <c r="E521" s="109">
        <v>3.111010334527677</v>
      </c>
      <c r="F521" s="93" t="s">
        <v>694</v>
      </c>
      <c r="G521" s="93" t="b">
        <v>1</v>
      </c>
      <c r="H521" s="93" t="b">
        <v>0</v>
      </c>
      <c r="I521" s="93" t="b">
        <v>0</v>
      </c>
      <c r="J521" s="93" t="b">
        <v>0</v>
      </c>
      <c r="K521" s="93" t="b">
        <v>0</v>
      </c>
      <c r="L521" s="93" t="b">
        <v>0</v>
      </c>
    </row>
    <row r="522" spans="1:12" ht="15">
      <c r="A522" s="94" t="s">
        <v>929</v>
      </c>
      <c r="B522" s="93" t="s">
        <v>753</v>
      </c>
      <c r="C522" s="93">
        <v>4</v>
      </c>
      <c r="D522" s="109">
        <v>0.0014354616235686252</v>
      </c>
      <c r="E522" s="109">
        <v>2.281706561696652</v>
      </c>
      <c r="F522" s="93" t="s">
        <v>694</v>
      </c>
      <c r="G522" s="93" t="b">
        <v>0</v>
      </c>
      <c r="H522" s="93" t="b">
        <v>0</v>
      </c>
      <c r="I522" s="93" t="b">
        <v>0</v>
      </c>
      <c r="J522" s="93" t="b">
        <v>0</v>
      </c>
      <c r="K522" s="93" t="b">
        <v>0</v>
      </c>
      <c r="L522" s="93" t="b">
        <v>0</v>
      </c>
    </row>
    <row r="523" spans="1:12" ht="15">
      <c r="A523" s="94" t="s">
        <v>713</v>
      </c>
      <c r="B523" s="93" t="s">
        <v>819</v>
      </c>
      <c r="C523" s="93">
        <v>4</v>
      </c>
      <c r="D523" s="109">
        <v>0.0010713164186690546</v>
      </c>
      <c r="E523" s="109">
        <v>0.8044512861513918</v>
      </c>
      <c r="F523" s="93" t="s">
        <v>694</v>
      </c>
      <c r="G523" s="93" t="b">
        <v>1</v>
      </c>
      <c r="H523" s="93" t="b">
        <v>0</v>
      </c>
      <c r="I523" s="93" t="b">
        <v>0</v>
      </c>
      <c r="J523" s="93" t="b">
        <v>0</v>
      </c>
      <c r="K523" s="93" t="b">
        <v>0</v>
      </c>
      <c r="L523" s="93" t="b">
        <v>0</v>
      </c>
    </row>
    <row r="524" spans="1:12" ht="15">
      <c r="A524" s="94" t="s">
        <v>751</v>
      </c>
      <c r="B524" s="93" t="s">
        <v>767</v>
      </c>
      <c r="C524" s="93">
        <v>3</v>
      </c>
      <c r="D524" s="109">
        <v>0.000803487314001791</v>
      </c>
      <c r="E524" s="109">
        <v>1.4741882369405026</v>
      </c>
      <c r="F524" s="93" t="s">
        <v>694</v>
      </c>
      <c r="G524" s="93" t="b">
        <v>0</v>
      </c>
      <c r="H524" s="93" t="b">
        <v>0</v>
      </c>
      <c r="I524" s="93" t="b">
        <v>0</v>
      </c>
      <c r="J524" s="93" t="b">
        <v>0</v>
      </c>
      <c r="K524" s="93" t="b">
        <v>0</v>
      </c>
      <c r="L524" s="93" t="b">
        <v>0</v>
      </c>
    </row>
    <row r="525" spans="1:12" ht="15">
      <c r="A525" s="94" t="s">
        <v>825</v>
      </c>
      <c r="B525" s="93" t="s">
        <v>753</v>
      </c>
      <c r="C525" s="93">
        <v>3</v>
      </c>
      <c r="D525" s="109">
        <v>0.000803487314001791</v>
      </c>
      <c r="E525" s="109">
        <v>1.9806765660326708</v>
      </c>
      <c r="F525" s="93" t="s">
        <v>694</v>
      </c>
      <c r="G525" s="93" t="b">
        <v>1</v>
      </c>
      <c r="H525" s="93" t="b">
        <v>0</v>
      </c>
      <c r="I525" s="93" t="b">
        <v>0</v>
      </c>
      <c r="J525" s="93" t="b">
        <v>0</v>
      </c>
      <c r="K525" s="93" t="b">
        <v>0</v>
      </c>
      <c r="L525" s="93" t="b">
        <v>0</v>
      </c>
    </row>
    <row r="526" spans="1:12" ht="15">
      <c r="A526" s="94" t="s">
        <v>842</v>
      </c>
      <c r="B526" s="93" t="s">
        <v>955</v>
      </c>
      <c r="C526" s="93">
        <v>3</v>
      </c>
      <c r="D526" s="109">
        <v>0.000803487314001791</v>
      </c>
      <c r="E526" s="109">
        <v>3.0141003215196207</v>
      </c>
      <c r="F526" s="93" t="s">
        <v>694</v>
      </c>
      <c r="G526" s="93" t="b">
        <v>0</v>
      </c>
      <c r="H526" s="93" t="b">
        <v>0</v>
      </c>
      <c r="I526" s="93" t="b">
        <v>0</v>
      </c>
      <c r="J526" s="93" t="b">
        <v>0</v>
      </c>
      <c r="K526" s="93" t="b">
        <v>0</v>
      </c>
      <c r="L526" s="93" t="b">
        <v>0</v>
      </c>
    </row>
    <row r="527" spans="1:12" ht="15">
      <c r="A527" s="94" t="s">
        <v>766</v>
      </c>
      <c r="B527" s="93" t="s">
        <v>885</v>
      </c>
      <c r="C527" s="93">
        <v>3</v>
      </c>
      <c r="D527" s="109">
        <v>0.000803487314001791</v>
      </c>
      <c r="E527" s="109">
        <v>2.5089503431997144</v>
      </c>
      <c r="F527" s="93" t="s">
        <v>694</v>
      </c>
      <c r="G527" s="93" t="b">
        <v>1</v>
      </c>
      <c r="H527" s="93" t="b">
        <v>0</v>
      </c>
      <c r="I527" s="93" t="b">
        <v>0</v>
      </c>
      <c r="J527" s="93" t="b">
        <v>0</v>
      </c>
      <c r="K527" s="93" t="b">
        <v>0</v>
      </c>
      <c r="L527" s="93" t="b">
        <v>0</v>
      </c>
    </row>
    <row r="528" spans="1:12" ht="15">
      <c r="A528" s="94" t="s">
        <v>885</v>
      </c>
      <c r="B528" s="93" t="s">
        <v>764</v>
      </c>
      <c r="C528" s="93">
        <v>3</v>
      </c>
      <c r="D528" s="109">
        <v>0.000803487314001791</v>
      </c>
      <c r="E528" s="109">
        <v>2.4741882369405026</v>
      </c>
      <c r="F528" s="93" t="s">
        <v>694</v>
      </c>
      <c r="G528" s="93" t="b">
        <v>0</v>
      </c>
      <c r="H528" s="93" t="b">
        <v>0</v>
      </c>
      <c r="I528" s="93" t="b">
        <v>0</v>
      </c>
      <c r="J528" s="93" t="b">
        <v>0</v>
      </c>
      <c r="K528" s="93" t="b">
        <v>0</v>
      </c>
      <c r="L528" s="93" t="b">
        <v>0</v>
      </c>
    </row>
    <row r="529" spans="1:12" ht="15">
      <c r="A529" s="94" t="s">
        <v>798</v>
      </c>
      <c r="B529" s="93" t="s">
        <v>766</v>
      </c>
      <c r="C529" s="93">
        <v>3</v>
      </c>
      <c r="D529" s="109">
        <v>0.0009042836843828334</v>
      </c>
      <c r="E529" s="109">
        <v>2.207920347535733</v>
      </c>
      <c r="F529" s="93" t="s">
        <v>694</v>
      </c>
      <c r="G529" s="93" t="b">
        <v>0</v>
      </c>
      <c r="H529" s="93" t="b">
        <v>0</v>
      </c>
      <c r="I529" s="93" t="b">
        <v>0</v>
      </c>
      <c r="J529" s="93" t="b">
        <v>1</v>
      </c>
      <c r="K529" s="93" t="b">
        <v>0</v>
      </c>
      <c r="L529" s="93" t="b">
        <v>0</v>
      </c>
    </row>
    <row r="530" spans="1:12" ht="15">
      <c r="A530" s="94" t="s">
        <v>957</v>
      </c>
      <c r="B530" s="93" t="s">
        <v>760</v>
      </c>
      <c r="C530" s="93">
        <v>3</v>
      </c>
      <c r="D530" s="109">
        <v>0.0009042836843828334</v>
      </c>
      <c r="E530" s="109">
        <v>2.536979066799958</v>
      </c>
      <c r="F530" s="93" t="s">
        <v>694</v>
      </c>
      <c r="G530" s="93" t="b">
        <v>0</v>
      </c>
      <c r="H530" s="93" t="b">
        <v>0</v>
      </c>
      <c r="I530" s="93" t="b">
        <v>0</v>
      </c>
      <c r="J530" s="93" t="b">
        <v>0</v>
      </c>
      <c r="K530" s="93" t="b">
        <v>0</v>
      </c>
      <c r="L530" s="93" t="b">
        <v>0</v>
      </c>
    </row>
    <row r="531" spans="1:12" ht="15">
      <c r="A531" s="94" t="s">
        <v>760</v>
      </c>
      <c r="B531" s="93" t="s">
        <v>778</v>
      </c>
      <c r="C531" s="93">
        <v>3</v>
      </c>
      <c r="D531" s="109">
        <v>0.0009042836843828334</v>
      </c>
      <c r="E531" s="109">
        <v>1.944678912761152</v>
      </c>
      <c r="F531" s="93" t="s">
        <v>694</v>
      </c>
      <c r="G531" s="93" t="b">
        <v>0</v>
      </c>
      <c r="H531" s="93" t="b">
        <v>0</v>
      </c>
      <c r="I531" s="93" t="b">
        <v>0</v>
      </c>
      <c r="J531" s="93" t="b">
        <v>0</v>
      </c>
      <c r="K531" s="93" t="b">
        <v>0</v>
      </c>
      <c r="L531" s="93" t="b">
        <v>0</v>
      </c>
    </row>
    <row r="532" spans="1:12" ht="15">
      <c r="A532" s="94" t="s">
        <v>959</v>
      </c>
      <c r="B532" s="93" t="s">
        <v>813</v>
      </c>
      <c r="C532" s="93">
        <v>3</v>
      </c>
      <c r="D532" s="109">
        <v>0.000803487314001791</v>
      </c>
      <c r="E532" s="109">
        <v>2.9349190754719956</v>
      </c>
      <c r="F532" s="93" t="s">
        <v>694</v>
      </c>
      <c r="G532" s="93" t="b">
        <v>0</v>
      </c>
      <c r="H532" s="93" t="b">
        <v>0</v>
      </c>
      <c r="I532" s="93" t="b">
        <v>0</v>
      </c>
      <c r="J532" s="93" t="b">
        <v>0</v>
      </c>
      <c r="K532" s="93" t="b">
        <v>0</v>
      </c>
      <c r="L532" s="93" t="b">
        <v>0</v>
      </c>
    </row>
    <row r="533" spans="1:12" ht="15">
      <c r="A533" s="94" t="s">
        <v>764</v>
      </c>
      <c r="B533" s="93" t="s">
        <v>714</v>
      </c>
      <c r="C533" s="93">
        <v>3</v>
      </c>
      <c r="D533" s="109">
        <v>0.000803487314001791</v>
      </c>
      <c r="E533" s="109">
        <v>0.5024843009504829</v>
      </c>
      <c r="F533" s="93" t="s">
        <v>694</v>
      </c>
      <c r="G533" s="93" t="b">
        <v>0</v>
      </c>
      <c r="H533" s="93" t="b">
        <v>0</v>
      </c>
      <c r="I533" s="93" t="b">
        <v>0</v>
      </c>
      <c r="J533" s="93" t="b">
        <v>0</v>
      </c>
      <c r="K533" s="93" t="b">
        <v>0</v>
      </c>
      <c r="L533" s="93" t="b">
        <v>0</v>
      </c>
    </row>
    <row r="534" spans="1:12" ht="15">
      <c r="A534" s="94" t="s">
        <v>845</v>
      </c>
      <c r="B534" s="93" t="s">
        <v>846</v>
      </c>
      <c r="C534" s="93">
        <v>3</v>
      </c>
      <c r="D534" s="109">
        <v>0.000803487314001791</v>
      </c>
      <c r="E534" s="109">
        <v>2.792251571903264</v>
      </c>
      <c r="F534" s="93" t="s">
        <v>694</v>
      </c>
      <c r="G534" s="93" t="b">
        <v>1</v>
      </c>
      <c r="H534" s="93" t="b">
        <v>0</v>
      </c>
      <c r="I534" s="93" t="b">
        <v>0</v>
      </c>
      <c r="J534" s="93" t="b">
        <v>1</v>
      </c>
      <c r="K534" s="93" t="b">
        <v>0</v>
      </c>
      <c r="L534" s="93" t="b">
        <v>0</v>
      </c>
    </row>
    <row r="535" spans="1:12" ht="15">
      <c r="A535" s="94" t="s">
        <v>846</v>
      </c>
      <c r="B535" s="93" t="s">
        <v>721</v>
      </c>
      <c r="C535" s="93">
        <v>3</v>
      </c>
      <c r="D535" s="109">
        <v>0.000803487314001791</v>
      </c>
      <c r="E535" s="109">
        <v>1.7130703258556392</v>
      </c>
      <c r="F535" s="93" t="s">
        <v>694</v>
      </c>
      <c r="G535" s="93" t="b">
        <v>1</v>
      </c>
      <c r="H535" s="93" t="b">
        <v>0</v>
      </c>
      <c r="I535" s="93" t="b">
        <v>0</v>
      </c>
      <c r="J535" s="93" t="b">
        <v>0</v>
      </c>
      <c r="K535" s="93" t="b">
        <v>1</v>
      </c>
      <c r="L535" s="93" t="b">
        <v>0</v>
      </c>
    </row>
    <row r="536" spans="1:12" ht="15">
      <c r="A536" s="94" t="s">
        <v>728</v>
      </c>
      <c r="B536" s="93" t="s">
        <v>962</v>
      </c>
      <c r="C536" s="93">
        <v>3</v>
      </c>
      <c r="D536" s="109">
        <v>0.000803487314001791</v>
      </c>
      <c r="E536" s="109">
        <v>2.0141003215196207</v>
      </c>
      <c r="F536" s="93" t="s">
        <v>694</v>
      </c>
      <c r="G536" s="93" t="b">
        <v>0</v>
      </c>
      <c r="H536" s="93" t="b">
        <v>0</v>
      </c>
      <c r="I536" s="93" t="b">
        <v>0</v>
      </c>
      <c r="J536" s="93" t="b">
        <v>0</v>
      </c>
      <c r="K536" s="93" t="b">
        <v>0</v>
      </c>
      <c r="L536" s="93" t="b">
        <v>0</v>
      </c>
    </row>
    <row r="537" spans="1:12" ht="15">
      <c r="A537" s="94" t="s">
        <v>962</v>
      </c>
      <c r="B537" s="93" t="s">
        <v>714</v>
      </c>
      <c r="C537" s="93">
        <v>3</v>
      </c>
      <c r="D537" s="109">
        <v>0.000803487314001791</v>
      </c>
      <c r="E537" s="109">
        <v>1.1714910819090585</v>
      </c>
      <c r="F537" s="93" t="s">
        <v>694</v>
      </c>
      <c r="G537" s="93" t="b">
        <v>0</v>
      </c>
      <c r="H537" s="93" t="b">
        <v>0</v>
      </c>
      <c r="I537" s="93" t="b">
        <v>0</v>
      </c>
      <c r="J537" s="93" t="b">
        <v>0</v>
      </c>
      <c r="K537" s="93" t="b">
        <v>0</v>
      </c>
      <c r="L537" s="93" t="b">
        <v>0</v>
      </c>
    </row>
    <row r="538" spans="1:12" ht="15">
      <c r="A538" s="94" t="s">
        <v>890</v>
      </c>
      <c r="B538" s="93" t="s">
        <v>785</v>
      </c>
      <c r="C538" s="93">
        <v>3</v>
      </c>
      <c r="D538" s="109">
        <v>0.000803487314001791</v>
      </c>
      <c r="E538" s="109">
        <v>2.7430335492330826</v>
      </c>
      <c r="F538" s="93" t="s">
        <v>694</v>
      </c>
      <c r="G538" s="93" t="b">
        <v>0</v>
      </c>
      <c r="H538" s="93" t="b">
        <v>0</v>
      </c>
      <c r="I538" s="93" t="b">
        <v>0</v>
      </c>
      <c r="J538" s="93" t="b">
        <v>0</v>
      </c>
      <c r="K538" s="93" t="b">
        <v>0</v>
      </c>
      <c r="L538" s="93" t="b">
        <v>0</v>
      </c>
    </row>
    <row r="539" spans="1:12" ht="15">
      <c r="A539" s="94" t="s">
        <v>751</v>
      </c>
      <c r="B539" s="93" t="s">
        <v>772</v>
      </c>
      <c r="C539" s="93">
        <v>3</v>
      </c>
      <c r="D539" s="109">
        <v>0.000803487314001791</v>
      </c>
      <c r="E539" s="109">
        <v>1.5089503431997147</v>
      </c>
      <c r="F539" s="93" t="s">
        <v>694</v>
      </c>
      <c r="G539" s="93" t="b">
        <v>0</v>
      </c>
      <c r="H539" s="93" t="b">
        <v>0</v>
      </c>
      <c r="I539" s="93" t="b">
        <v>0</v>
      </c>
      <c r="J539" s="93" t="b">
        <v>0</v>
      </c>
      <c r="K539" s="93" t="b">
        <v>0</v>
      </c>
      <c r="L539" s="93" t="b">
        <v>0</v>
      </c>
    </row>
    <row r="540" spans="1:12" ht="15">
      <c r="A540" s="94" t="s">
        <v>772</v>
      </c>
      <c r="B540" s="93" t="s">
        <v>963</v>
      </c>
      <c r="C540" s="93">
        <v>3</v>
      </c>
      <c r="D540" s="109">
        <v>0.000803487314001791</v>
      </c>
      <c r="E540" s="109">
        <v>2.633889079808015</v>
      </c>
      <c r="F540" s="93" t="s">
        <v>694</v>
      </c>
      <c r="G540" s="93" t="b">
        <v>0</v>
      </c>
      <c r="H540" s="93" t="b">
        <v>0</v>
      </c>
      <c r="I540" s="93" t="b">
        <v>0</v>
      </c>
      <c r="J540" s="93" t="b">
        <v>0</v>
      </c>
      <c r="K540" s="93" t="b">
        <v>0</v>
      </c>
      <c r="L540" s="93" t="b">
        <v>0</v>
      </c>
    </row>
    <row r="541" spans="1:12" ht="15">
      <c r="A541" s="94" t="s">
        <v>963</v>
      </c>
      <c r="B541" s="93" t="s">
        <v>964</v>
      </c>
      <c r="C541" s="93">
        <v>3</v>
      </c>
      <c r="D541" s="109">
        <v>0.000803487314001791</v>
      </c>
      <c r="E541" s="109">
        <v>3.235949071135977</v>
      </c>
      <c r="F541" s="93" t="s">
        <v>694</v>
      </c>
      <c r="G541" s="93" t="b">
        <v>0</v>
      </c>
      <c r="H541" s="93" t="b">
        <v>0</v>
      </c>
      <c r="I541" s="93" t="b">
        <v>0</v>
      </c>
      <c r="J541" s="93" t="b">
        <v>0</v>
      </c>
      <c r="K541" s="93" t="b">
        <v>0</v>
      </c>
      <c r="L541" s="93" t="b">
        <v>0</v>
      </c>
    </row>
    <row r="542" spans="1:12" ht="15">
      <c r="A542" s="94" t="s">
        <v>964</v>
      </c>
      <c r="B542" s="93" t="s">
        <v>965</v>
      </c>
      <c r="C542" s="93">
        <v>3</v>
      </c>
      <c r="D542" s="109">
        <v>0.000803487314001791</v>
      </c>
      <c r="E542" s="109">
        <v>3.235949071135977</v>
      </c>
      <c r="F542" s="93" t="s">
        <v>694</v>
      </c>
      <c r="G542" s="93" t="b">
        <v>0</v>
      </c>
      <c r="H542" s="93" t="b">
        <v>0</v>
      </c>
      <c r="I542" s="93" t="b">
        <v>0</v>
      </c>
      <c r="J542" s="93" t="b">
        <v>0</v>
      </c>
      <c r="K542" s="93" t="b">
        <v>0</v>
      </c>
      <c r="L542" s="93" t="b">
        <v>0</v>
      </c>
    </row>
    <row r="543" spans="1:12" ht="15">
      <c r="A543" s="94" t="s">
        <v>965</v>
      </c>
      <c r="B543" s="93" t="s">
        <v>966</v>
      </c>
      <c r="C543" s="93">
        <v>3</v>
      </c>
      <c r="D543" s="109">
        <v>0.000803487314001791</v>
      </c>
      <c r="E543" s="109">
        <v>3.235949071135977</v>
      </c>
      <c r="F543" s="93" t="s">
        <v>694</v>
      </c>
      <c r="G543" s="93" t="b">
        <v>0</v>
      </c>
      <c r="H543" s="93" t="b">
        <v>0</v>
      </c>
      <c r="I543" s="93" t="b">
        <v>0</v>
      </c>
      <c r="J543" s="93" t="b">
        <v>0</v>
      </c>
      <c r="K543" s="93" t="b">
        <v>0</v>
      </c>
      <c r="L543" s="93" t="b">
        <v>0</v>
      </c>
    </row>
    <row r="544" spans="1:12" ht="15">
      <c r="A544" s="94" t="s">
        <v>966</v>
      </c>
      <c r="B544" s="93" t="s">
        <v>757</v>
      </c>
      <c r="C544" s="93">
        <v>3</v>
      </c>
      <c r="D544" s="109">
        <v>0.000803487314001791</v>
      </c>
      <c r="E544" s="109">
        <v>2.412040330191658</v>
      </c>
      <c r="F544" s="93" t="s">
        <v>694</v>
      </c>
      <c r="G544" s="93" t="b">
        <v>0</v>
      </c>
      <c r="H544" s="93" t="b">
        <v>0</v>
      </c>
      <c r="I544" s="93" t="b">
        <v>0</v>
      </c>
      <c r="J544" s="93" t="b">
        <v>0</v>
      </c>
      <c r="K544" s="93" t="b">
        <v>0</v>
      </c>
      <c r="L544" s="93" t="b">
        <v>0</v>
      </c>
    </row>
    <row r="545" spans="1:12" ht="15">
      <c r="A545" s="94" t="s">
        <v>757</v>
      </c>
      <c r="B545" s="93" t="s">
        <v>967</v>
      </c>
      <c r="C545" s="93">
        <v>3</v>
      </c>
      <c r="D545" s="109">
        <v>0.000803487314001791</v>
      </c>
      <c r="E545" s="109">
        <v>2.4343167249028106</v>
      </c>
      <c r="F545" s="93" t="s">
        <v>694</v>
      </c>
      <c r="G545" s="93" t="b">
        <v>0</v>
      </c>
      <c r="H545" s="93" t="b">
        <v>0</v>
      </c>
      <c r="I545" s="93" t="b">
        <v>0</v>
      </c>
      <c r="J545" s="93" t="b">
        <v>0</v>
      </c>
      <c r="K545" s="93" t="b">
        <v>0</v>
      </c>
      <c r="L545" s="93" t="b">
        <v>0</v>
      </c>
    </row>
    <row r="546" spans="1:12" ht="15">
      <c r="A546" s="94" t="s">
        <v>967</v>
      </c>
      <c r="B546" s="93" t="s">
        <v>792</v>
      </c>
      <c r="C546" s="93">
        <v>3</v>
      </c>
      <c r="D546" s="109">
        <v>0.000803487314001791</v>
      </c>
      <c r="E546" s="109">
        <v>2.7588278164163147</v>
      </c>
      <c r="F546" s="93" t="s">
        <v>694</v>
      </c>
      <c r="G546" s="93" t="b">
        <v>0</v>
      </c>
      <c r="H546" s="93" t="b">
        <v>0</v>
      </c>
      <c r="I546" s="93" t="b">
        <v>0</v>
      </c>
      <c r="J546" s="93" t="b">
        <v>0</v>
      </c>
      <c r="K546" s="93" t="b">
        <v>0</v>
      </c>
      <c r="L546" s="93" t="b">
        <v>0</v>
      </c>
    </row>
    <row r="547" spans="1:12" ht="15">
      <c r="A547" s="94" t="s">
        <v>792</v>
      </c>
      <c r="B547" s="93" t="s">
        <v>968</v>
      </c>
      <c r="C547" s="93">
        <v>3</v>
      </c>
      <c r="D547" s="109">
        <v>0.000803487314001791</v>
      </c>
      <c r="E547" s="109">
        <v>2.7588278164163147</v>
      </c>
      <c r="F547" s="93" t="s">
        <v>694</v>
      </c>
      <c r="G547" s="93" t="b">
        <v>0</v>
      </c>
      <c r="H547" s="93" t="b">
        <v>0</v>
      </c>
      <c r="I547" s="93" t="b">
        <v>0</v>
      </c>
      <c r="J547" s="93" t="b">
        <v>0</v>
      </c>
      <c r="K547" s="93" t="b">
        <v>0</v>
      </c>
      <c r="L547" s="93" t="b">
        <v>0</v>
      </c>
    </row>
    <row r="548" spans="1:12" ht="15">
      <c r="A548" s="94" t="s">
        <v>968</v>
      </c>
      <c r="B548" s="93" t="s">
        <v>721</v>
      </c>
      <c r="C548" s="93">
        <v>3</v>
      </c>
      <c r="D548" s="109">
        <v>0.000803487314001791</v>
      </c>
      <c r="E548" s="109">
        <v>1.9349190754719958</v>
      </c>
      <c r="F548" s="93" t="s">
        <v>694</v>
      </c>
      <c r="G548" s="93" t="b">
        <v>0</v>
      </c>
      <c r="H548" s="93" t="b">
        <v>0</v>
      </c>
      <c r="I548" s="93" t="b">
        <v>0</v>
      </c>
      <c r="J548" s="93" t="b">
        <v>0</v>
      </c>
      <c r="K548" s="93" t="b">
        <v>1</v>
      </c>
      <c r="L548" s="93" t="b">
        <v>0</v>
      </c>
    </row>
    <row r="549" spans="1:12" ht="15">
      <c r="A549" s="94" t="s">
        <v>713</v>
      </c>
      <c r="B549" s="93" t="s">
        <v>768</v>
      </c>
      <c r="C549" s="93">
        <v>3</v>
      </c>
      <c r="D549" s="109">
        <v>0.000803487314001791</v>
      </c>
      <c r="E549" s="109">
        <v>0.44542934350972385</v>
      </c>
      <c r="F549" s="93" t="s">
        <v>694</v>
      </c>
      <c r="G549" s="93" t="b">
        <v>1</v>
      </c>
      <c r="H549" s="93" t="b">
        <v>0</v>
      </c>
      <c r="I549" s="93" t="b">
        <v>0</v>
      </c>
      <c r="J549" s="93" t="b">
        <v>0</v>
      </c>
      <c r="K549" s="93" t="b">
        <v>0</v>
      </c>
      <c r="L549" s="93" t="b">
        <v>0</v>
      </c>
    </row>
    <row r="550" spans="1:12" ht="15">
      <c r="A550" s="94" t="s">
        <v>897</v>
      </c>
      <c r="B550" s="93" t="s">
        <v>762</v>
      </c>
      <c r="C550" s="93">
        <v>3</v>
      </c>
      <c r="D550" s="109">
        <v>0.000803487314001791</v>
      </c>
      <c r="E550" s="109">
        <v>2.5089503431997144</v>
      </c>
      <c r="F550" s="93" t="s">
        <v>694</v>
      </c>
      <c r="G550" s="93" t="b">
        <v>0</v>
      </c>
      <c r="H550" s="93" t="b">
        <v>0</v>
      </c>
      <c r="I550" s="93" t="b">
        <v>0</v>
      </c>
      <c r="J550" s="93" t="b">
        <v>0</v>
      </c>
      <c r="K550" s="93" t="b">
        <v>0</v>
      </c>
      <c r="L550" s="93" t="b">
        <v>0</v>
      </c>
    </row>
    <row r="551" spans="1:12" ht="15">
      <c r="A551" s="94" t="s">
        <v>898</v>
      </c>
      <c r="B551" s="93" t="s">
        <v>828</v>
      </c>
      <c r="C551" s="93">
        <v>3</v>
      </c>
      <c r="D551" s="109">
        <v>0.000803487314001791</v>
      </c>
      <c r="E551" s="109">
        <v>2.8099803388636957</v>
      </c>
      <c r="F551" s="93" t="s">
        <v>694</v>
      </c>
      <c r="G551" s="93" t="b">
        <v>0</v>
      </c>
      <c r="H551" s="93" t="b">
        <v>0</v>
      </c>
      <c r="I551" s="93" t="b">
        <v>0</v>
      </c>
      <c r="J551" s="93" t="b">
        <v>0</v>
      </c>
      <c r="K551" s="93" t="b">
        <v>0</v>
      </c>
      <c r="L551" s="93" t="b">
        <v>0</v>
      </c>
    </row>
    <row r="552" spans="1:12" ht="15">
      <c r="A552" s="94" t="s">
        <v>791</v>
      </c>
      <c r="B552" s="93" t="s">
        <v>769</v>
      </c>
      <c r="C552" s="93">
        <v>3</v>
      </c>
      <c r="D552" s="109">
        <v>0.000803487314001791</v>
      </c>
      <c r="E552" s="109">
        <v>2.1220057188291404</v>
      </c>
      <c r="F552" s="93" t="s">
        <v>694</v>
      </c>
      <c r="G552" s="93" t="b">
        <v>0</v>
      </c>
      <c r="H552" s="93" t="b">
        <v>0</v>
      </c>
      <c r="I552" s="93" t="b">
        <v>0</v>
      </c>
      <c r="J552" s="93" t="b">
        <v>0</v>
      </c>
      <c r="K552" s="93" t="b">
        <v>0</v>
      </c>
      <c r="L552" s="93" t="b">
        <v>0</v>
      </c>
    </row>
    <row r="553" spans="1:12" ht="15">
      <c r="A553" s="94" t="s">
        <v>793</v>
      </c>
      <c r="B553" s="93" t="s">
        <v>779</v>
      </c>
      <c r="C553" s="93">
        <v>3</v>
      </c>
      <c r="D553" s="109">
        <v>0.000803487314001791</v>
      </c>
      <c r="E553" s="109">
        <v>2.194556385977752</v>
      </c>
      <c r="F553" s="93" t="s">
        <v>694</v>
      </c>
      <c r="G553" s="93" t="b">
        <v>0</v>
      </c>
      <c r="H553" s="93" t="b">
        <v>0</v>
      </c>
      <c r="I553" s="93" t="b">
        <v>0</v>
      </c>
      <c r="J553" s="93" t="b">
        <v>0</v>
      </c>
      <c r="K553" s="93" t="b">
        <v>0</v>
      </c>
      <c r="L553" s="93" t="b">
        <v>0</v>
      </c>
    </row>
    <row r="554" spans="1:12" ht="15">
      <c r="A554" s="94" t="s">
        <v>720</v>
      </c>
      <c r="B554" s="93" t="s">
        <v>713</v>
      </c>
      <c r="C554" s="93">
        <v>3</v>
      </c>
      <c r="D554" s="109">
        <v>0.000803487314001791</v>
      </c>
      <c r="E554" s="109">
        <v>-0.25354066082629506</v>
      </c>
      <c r="F554" s="93" t="s">
        <v>694</v>
      </c>
      <c r="G554" s="93" t="b">
        <v>0</v>
      </c>
      <c r="H554" s="93" t="b">
        <v>0</v>
      </c>
      <c r="I554" s="93" t="b">
        <v>0</v>
      </c>
      <c r="J554" s="93" t="b">
        <v>1</v>
      </c>
      <c r="K554" s="93" t="b">
        <v>0</v>
      </c>
      <c r="L554" s="93" t="b">
        <v>0</v>
      </c>
    </row>
    <row r="555" spans="1:12" ht="15">
      <c r="A555" s="94" t="s">
        <v>975</v>
      </c>
      <c r="B555" s="93" t="s">
        <v>761</v>
      </c>
      <c r="C555" s="93">
        <v>3</v>
      </c>
      <c r="D555" s="109">
        <v>0.000803487314001791</v>
      </c>
      <c r="E555" s="109">
        <v>2.5089503431997144</v>
      </c>
      <c r="F555" s="93" t="s">
        <v>694</v>
      </c>
      <c r="G555" s="93" t="b">
        <v>0</v>
      </c>
      <c r="H555" s="93" t="b">
        <v>0</v>
      </c>
      <c r="I555" s="93" t="b">
        <v>0</v>
      </c>
      <c r="J555" s="93" t="b">
        <v>0</v>
      </c>
      <c r="K555" s="93" t="b">
        <v>0</v>
      </c>
      <c r="L555" s="93" t="b">
        <v>0</v>
      </c>
    </row>
    <row r="556" spans="1:12" ht="15">
      <c r="A556" s="94" t="s">
        <v>761</v>
      </c>
      <c r="B556" s="93" t="s">
        <v>976</v>
      </c>
      <c r="C556" s="93">
        <v>3</v>
      </c>
      <c r="D556" s="109">
        <v>0.000803487314001791</v>
      </c>
      <c r="E556" s="109">
        <v>2.5089503431997144</v>
      </c>
      <c r="F556" s="93" t="s">
        <v>694</v>
      </c>
      <c r="G556" s="93" t="b">
        <v>0</v>
      </c>
      <c r="H556" s="93" t="b">
        <v>0</v>
      </c>
      <c r="I556" s="93" t="b">
        <v>0</v>
      </c>
      <c r="J556" s="93" t="b">
        <v>0</v>
      </c>
      <c r="K556" s="93" t="b">
        <v>0</v>
      </c>
      <c r="L556" s="93" t="b">
        <v>0</v>
      </c>
    </row>
    <row r="557" spans="1:12" ht="15">
      <c r="A557" s="94" t="s">
        <v>796</v>
      </c>
      <c r="B557" s="93" t="s">
        <v>754</v>
      </c>
      <c r="C557" s="93">
        <v>3</v>
      </c>
      <c r="D557" s="109">
        <v>0.000803487314001791</v>
      </c>
      <c r="E557" s="109">
        <v>2.050312494174065</v>
      </c>
      <c r="F557" s="93" t="s">
        <v>694</v>
      </c>
      <c r="G557" s="93" t="b">
        <v>0</v>
      </c>
      <c r="H557" s="93" t="b">
        <v>0</v>
      </c>
      <c r="I557" s="93" t="b">
        <v>0</v>
      </c>
      <c r="J557" s="93" t="b">
        <v>0</v>
      </c>
      <c r="K557" s="93" t="b">
        <v>0</v>
      </c>
      <c r="L557" s="93" t="b">
        <v>0</v>
      </c>
    </row>
    <row r="558" spans="1:12" ht="15">
      <c r="A558" s="94" t="s">
        <v>789</v>
      </c>
      <c r="B558" s="93" t="s">
        <v>778</v>
      </c>
      <c r="C558" s="93">
        <v>3</v>
      </c>
      <c r="D558" s="109">
        <v>0.000803487314001791</v>
      </c>
      <c r="E558" s="109">
        <v>2.3037008554028198</v>
      </c>
      <c r="F558" s="93" t="s">
        <v>694</v>
      </c>
      <c r="G558" s="93" t="b">
        <v>0</v>
      </c>
      <c r="H558" s="93" t="b">
        <v>0</v>
      </c>
      <c r="I558" s="93" t="b">
        <v>0</v>
      </c>
      <c r="J558" s="93" t="b">
        <v>0</v>
      </c>
      <c r="K558" s="93" t="b">
        <v>0</v>
      </c>
      <c r="L558" s="93" t="b">
        <v>0</v>
      </c>
    </row>
    <row r="559" spans="1:12" ht="15">
      <c r="A559" s="94" t="s">
        <v>713</v>
      </c>
      <c r="B559" s="93" t="s">
        <v>775</v>
      </c>
      <c r="C559" s="93">
        <v>3</v>
      </c>
      <c r="D559" s="109">
        <v>0.000803487314001791</v>
      </c>
      <c r="E559" s="109">
        <v>0.6795125495430917</v>
      </c>
      <c r="F559" s="93" t="s">
        <v>694</v>
      </c>
      <c r="G559" s="93" t="b">
        <v>1</v>
      </c>
      <c r="H559" s="93" t="b">
        <v>0</v>
      </c>
      <c r="I559" s="93" t="b">
        <v>0</v>
      </c>
      <c r="J559" s="93" t="b">
        <v>0</v>
      </c>
      <c r="K559" s="93" t="b">
        <v>0</v>
      </c>
      <c r="L559" s="93" t="b">
        <v>0</v>
      </c>
    </row>
    <row r="560" spans="1:12" ht="15">
      <c r="A560" s="94" t="s">
        <v>775</v>
      </c>
      <c r="B560" s="93" t="s">
        <v>830</v>
      </c>
      <c r="C560" s="93">
        <v>3</v>
      </c>
      <c r="D560" s="109">
        <v>0.000803487314001791</v>
      </c>
      <c r="E560" s="109">
        <v>2.5669422901774013</v>
      </c>
      <c r="F560" s="93" t="s">
        <v>694</v>
      </c>
      <c r="G560" s="93" t="b">
        <v>0</v>
      </c>
      <c r="H560" s="93" t="b">
        <v>0</v>
      </c>
      <c r="I560" s="93" t="b">
        <v>0</v>
      </c>
      <c r="J560" s="93" t="b">
        <v>0</v>
      </c>
      <c r="K560" s="93" t="b">
        <v>0</v>
      </c>
      <c r="L560" s="93" t="b">
        <v>0</v>
      </c>
    </row>
    <row r="561" spans="1:12" ht="15">
      <c r="A561" s="94" t="s">
        <v>997</v>
      </c>
      <c r="B561" s="93" t="s">
        <v>998</v>
      </c>
      <c r="C561" s="93">
        <v>3</v>
      </c>
      <c r="D561" s="109">
        <v>0.000803487314001791</v>
      </c>
      <c r="E561" s="109">
        <v>3.235949071135977</v>
      </c>
      <c r="F561" s="93" t="s">
        <v>694</v>
      </c>
      <c r="G561" s="93" t="b">
        <v>0</v>
      </c>
      <c r="H561" s="93" t="b">
        <v>0</v>
      </c>
      <c r="I561" s="93" t="b">
        <v>0</v>
      </c>
      <c r="J561" s="93" t="b">
        <v>0</v>
      </c>
      <c r="K561" s="93" t="b">
        <v>0</v>
      </c>
      <c r="L561" s="93" t="b">
        <v>0</v>
      </c>
    </row>
    <row r="562" spans="1:12" ht="15">
      <c r="A562" s="94" t="s">
        <v>754</v>
      </c>
      <c r="B562" s="93" t="s">
        <v>713</v>
      </c>
      <c r="C562" s="93">
        <v>3</v>
      </c>
      <c r="D562" s="109">
        <v>0.000803487314001791</v>
      </c>
      <c r="E562" s="109">
        <v>0.16288275353975568</v>
      </c>
      <c r="F562" s="93" t="s">
        <v>694</v>
      </c>
      <c r="G562" s="93" t="b">
        <v>0</v>
      </c>
      <c r="H562" s="93" t="b">
        <v>0</v>
      </c>
      <c r="I562" s="93" t="b">
        <v>0</v>
      </c>
      <c r="J562" s="93" t="b">
        <v>1</v>
      </c>
      <c r="K562" s="93" t="b">
        <v>0</v>
      </c>
      <c r="L562" s="93" t="b">
        <v>0</v>
      </c>
    </row>
    <row r="563" spans="1:12" ht="15">
      <c r="A563" s="94" t="s">
        <v>787</v>
      </c>
      <c r="B563" s="93" t="s">
        <v>1002</v>
      </c>
      <c r="C563" s="93">
        <v>3</v>
      </c>
      <c r="D563" s="109">
        <v>0.0009042836843828334</v>
      </c>
      <c r="E563" s="109">
        <v>2.7130703258556395</v>
      </c>
      <c r="F563" s="93" t="s">
        <v>694</v>
      </c>
      <c r="G563" s="93" t="b">
        <v>0</v>
      </c>
      <c r="H563" s="93" t="b">
        <v>0</v>
      </c>
      <c r="I563" s="93" t="b">
        <v>0</v>
      </c>
      <c r="J563" s="93" t="b">
        <v>0</v>
      </c>
      <c r="K563" s="93" t="b">
        <v>0</v>
      </c>
      <c r="L563" s="93" t="b">
        <v>0</v>
      </c>
    </row>
    <row r="564" spans="1:12" ht="15">
      <c r="A564" s="94" t="s">
        <v>804</v>
      </c>
      <c r="B564" s="93" t="s">
        <v>787</v>
      </c>
      <c r="C564" s="93">
        <v>3</v>
      </c>
      <c r="D564" s="109">
        <v>0.0009042836843828334</v>
      </c>
      <c r="E564" s="109">
        <v>2.2871015935833583</v>
      </c>
      <c r="F564" s="93" t="s">
        <v>694</v>
      </c>
      <c r="G564" s="93" t="b">
        <v>1</v>
      </c>
      <c r="H564" s="93" t="b">
        <v>0</v>
      </c>
      <c r="I564" s="93" t="b">
        <v>0</v>
      </c>
      <c r="J564" s="93" t="b">
        <v>0</v>
      </c>
      <c r="K564" s="93" t="b">
        <v>0</v>
      </c>
      <c r="L564" s="93" t="b">
        <v>0</v>
      </c>
    </row>
    <row r="565" spans="1:12" ht="15">
      <c r="A565" s="94" t="s">
        <v>1005</v>
      </c>
      <c r="B565" s="93" t="s">
        <v>713</v>
      </c>
      <c r="C565" s="93">
        <v>3</v>
      </c>
      <c r="D565" s="109">
        <v>0.000803487314001791</v>
      </c>
      <c r="E565" s="109">
        <v>1.0474893348376864</v>
      </c>
      <c r="F565" s="93" t="s">
        <v>694</v>
      </c>
      <c r="G565" s="93" t="b">
        <v>0</v>
      </c>
      <c r="H565" s="93" t="b">
        <v>0</v>
      </c>
      <c r="I565" s="93" t="b">
        <v>0</v>
      </c>
      <c r="J565" s="93" t="b">
        <v>1</v>
      </c>
      <c r="K565" s="93" t="b">
        <v>0</v>
      </c>
      <c r="L565" s="93" t="b">
        <v>0</v>
      </c>
    </row>
    <row r="566" spans="1:12" ht="15">
      <c r="A566" s="94" t="s">
        <v>713</v>
      </c>
      <c r="B566" s="93" t="s">
        <v>731</v>
      </c>
      <c r="C566" s="93">
        <v>3</v>
      </c>
      <c r="D566" s="109">
        <v>0.000803487314001791</v>
      </c>
      <c r="E566" s="109">
        <v>-0.13814724212422552</v>
      </c>
      <c r="F566" s="93" t="s">
        <v>694</v>
      </c>
      <c r="G566" s="93" t="b">
        <v>1</v>
      </c>
      <c r="H566" s="93" t="b">
        <v>0</v>
      </c>
      <c r="I566" s="93" t="b">
        <v>0</v>
      </c>
      <c r="J566" s="93" t="b">
        <v>0</v>
      </c>
      <c r="K566" s="93" t="b">
        <v>0</v>
      </c>
      <c r="L566" s="93" t="b">
        <v>0</v>
      </c>
    </row>
    <row r="567" spans="1:12" ht="15">
      <c r="A567" s="94" t="s">
        <v>751</v>
      </c>
      <c r="B567" s="93" t="s">
        <v>1006</v>
      </c>
      <c r="C567" s="93">
        <v>3</v>
      </c>
      <c r="D567" s="109">
        <v>0.0009042836843828334</v>
      </c>
      <c r="E567" s="109">
        <v>2.111010334527677</v>
      </c>
      <c r="F567" s="93" t="s">
        <v>694</v>
      </c>
      <c r="G567" s="93" t="b">
        <v>0</v>
      </c>
      <c r="H567" s="93" t="b">
        <v>0</v>
      </c>
      <c r="I567" s="93" t="b">
        <v>0</v>
      </c>
      <c r="J567" s="93" t="b">
        <v>1</v>
      </c>
      <c r="K567" s="93" t="b">
        <v>0</v>
      </c>
      <c r="L567" s="93" t="b">
        <v>0</v>
      </c>
    </row>
    <row r="568" spans="1:12" ht="15">
      <c r="A568" s="94" t="s">
        <v>717</v>
      </c>
      <c r="B568" s="93" t="s">
        <v>726</v>
      </c>
      <c r="C568" s="93">
        <v>3</v>
      </c>
      <c r="D568" s="109">
        <v>0.000803487314001791</v>
      </c>
      <c r="E568" s="109">
        <v>0.4964646316516549</v>
      </c>
      <c r="F568" s="93" t="s">
        <v>694</v>
      </c>
      <c r="G568" s="93" t="b">
        <v>0</v>
      </c>
      <c r="H568" s="93" t="b">
        <v>0</v>
      </c>
      <c r="I568" s="93" t="b">
        <v>0</v>
      </c>
      <c r="J568" s="93" t="b">
        <v>0</v>
      </c>
      <c r="K568" s="93" t="b">
        <v>0</v>
      </c>
      <c r="L568" s="93" t="b">
        <v>0</v>
      </c>
    </row>
    <row r="569" spans="1:12" ht="15">
      <c r="A569" s="94" t="s">
        <v>726</v>
      </c>
      <c r="B569" s="93" t="s">
        <v>727</v>
      </c>
      <c r="C569" s="93">
        <v>3</v>
      </c>
      <c r="D569" s="109">
        <v>0.000803487314001791</v>
      </c>
      <c r="E569" s="109">
        <v>0.7499123673397137</v>
      </c>
      <c r="F569" s="93" t="s">
        <v>694</v>
      </c>
      <c r="G569" s="93" t="b">
        <v>0</v>
      </c>
      <c r="H569" s="93" t="b">
        <v>0</v>
      </c>
      <c r="I569" s="93" t="b">
        <v>0</v>
      </c>
      <c r="J569" s="93" t="b">
        <v>0</v>
      </c>
      <c r="K569" s="93" t="b">
        <v>0</v>
      </c>
      <c r="L569" s="93" t="b">
        <v>0</v>
      </c>
    </row>
    <row r="570" spans="1:12" ht="15">
      <c r="A570" s="94" t="s">
        <v>804</v>
      </c>
      <c r="B570" s="93" t="s">
        <v>800</v>
      </c>
      <c r="C570" s="93">
        <v>3</v>
      </c>
      <c r="D570" s="109">
        <v>0.000803487314001791</v>
      </c>
      <c r="E570" s="109">
        <v>2.3840116065914145</v>
      </c>
      <c r="F570" s="93" t="s">
        <v>694</v>
      </c>
      <c r="G570" s="93" t="b">
        <v>1</v>
      </c>
      <c r="H570" s="93" t="b">
        <v>0</v>
      </c>
      <c r="I570" s="93" t="b">
        <v>0</v>
      </c>
      <c r="J570" s="93" t="b">
        <v>0</v>
      </c>
      <c r="K570" s="93" t="b">
        <v>0</v>
      </c>
      <c r="L570" s="93" t="b">
        <v>0</v>
      </c>
    </row>
    <row r="571" spans="1:12" ht="15">
      <c r="A571" s="94" t="s">
        <v>774</v>
      </c>
      <c r="B571" s="93" t="s">
        <v>757</v>
      </c>
      <c r="C571" s="93">
        <v>3</v>
      </c>
      <c r="D571" s="109">
        <v>0.000803487314001791</v>
      </c>
      <c r="E571" s="109">
        <v>1.8099803388636957</v>
      </c>
      <c r="F571" s="93" t="s">
        <v>694</v>
      </c>
      <c r="G571" s="93" t="b">
        <v>0</v>
      </c>
      <c r="H571" s="93" t="b">
        <v>0</v>
      </c>
      <c r="I571" s="93" t="b">
        <v>0</v>
      </c>
      <c r="J571" s="93" t="b">
        <v>0</v>
      </c>
      <c r="K571" s="93" t="b">
        <v>0</v>
      </c>
      <c r="L571" s="93" t="b">
        <v>0</v>
      </c>
    </row>
    <row r="572" spans="1:12" ht="15">
      <c r="A572" s="94" t="s">
        <v>851</v>
      </c>
      <c r="B572" s="93" t="s">
        <v>774</v>
      </c>
      <c r="C572" s="93">
        <v>3</v>
      </c>
      <c r="D572" s="109">
        <v>0.000803487314001791</v>
      </c>
      <c r="E572" s="109">
        <v>2.412040330191658</v>
      </c>
      <c r="F572" s="93" t="s">
        <v>694</v>
      </c>
      <c r="G572" s="93" t="b">
        <v>0</v>
      </c>
      <c r="H572" s="93" t="b">
        <v>0</v>
      </c>
      <c r="I572" s="93" t="b">
        <v>0</v>
      </c>
      <c r="J572" s="93" t="b">
        <v>0</v>
      </c>
      <c r="K572" s="93" t="b">
        <v>0</v>
      </c>
      <c r="L572" s="93" t="b">
        <v>0</v>
      </c>
    </row>
    <row r="573" spans="1:12" ht="15">
      <c r="A573" s="94" t="s">
        <v>923</v>
      </c>
      <c r="B573" s="93" t="s">
        <v>756</v>
      </c>
      <c r="C573" s="93">
        <v>3</v>
      </c>
      <c r="D573" s="109">
        <v>0.000803487314001791</v>
      </c>
      <c r="E573" s="109">
        <v>2.3576826678690654</v>
      </c>
      <c r="F573" s="93" t="s">
        <v>694</v>
      </c>
      <c r="G573" s="93" t="b">
        <v>0</v>
      </c>
      <c r="H573" s="93" t="b">
        <v>0</v>
      </c>
      <c r="I573" s="93" t="b">
        <v>0</v>
      </c>
      <c r="J573" s="93" t="b">
        <v>0</v>
      </c>
      <c r="K573" s="93" t="b">
        <v>0</v>
      </c>
      <c r="L573" s="93" t="b">
        <v>0</v>
      </c>
    </row>
    <row r="574" spans="1:12" ht="15">
      <c r="A574" s="94" t="s">
        <v>756</v>
      </c>
      <c r="B574" s="93" t="s">
        <v>808</v>
      </c>
      <c r="C574" s="93">
        <v>3</v>
      </c>
      <c r="D574" s="109">
        <v>0.000803487314001791</v>
      </c>
      <c r="E574" s="109">
        <v>2.1815914088133845</v>
      </c>
      <c r="F574" s="93" t="s">
        <v>694</v>
      </c>
      <c r="G574" s="93" t="b">
        <v>0</v>
      </c>
      <c r="H574" s="93" t="b">
        <v>0</v>
      </c>
      <c r="I574" s="93" t="b">
        <v>0</v>
      </c>
      <c r="J574" s="93" t="b">
        <v>0</v>
      </c>
      <c r="K574" s="93" t="b">
        <v>0</v>
      </c>
      <c r="L574" s="93" t="b">
        <v>0</v>
      </c>
    </row>
    <row r="575" spans="1:12" ht="15">
      <c r="A575" s="94" t="s">
        <v>1019</v>
      </c>
      <c r="B575" s="93" t="s">
        <v>854</v>
      </c>
      <c r="C575" s="93">
        <v>3</v>
      </c>
      <c r="D575" s="109">
        <v>0.000803487314001791</v>
      </c>
      <c r="E575" s="109">
        <v>3.0141003215196207</v>
      </c>
      <c r="F575" s="93" t="s">
        <v>694</v>
      </c>
      <c r="G575" s="93" t="b">
        <v>0</v>
      </c>
      <c r="H575" s="93" t="b">
        <v>0</v>
      </c>
      <c r="I575" s="93" t="b">
        <v>0</v>
      </c>
      <c r="J575" s="93" t="b">
        <v>0</v>
      </c>
      <c r="K575" s="93" t="b">
        <v>0</v>
      </c>
      <c r="L575" s="93" t="b">
        <v>0</v>
      </c>
    </row>
    <row r="576" spans="1:12" ht="15">
      <c r="A576" s="94" t="s">
        <v>854</v>
      </c>
      <c r="B576" s="93" t="s">
        <v>765</v>
      </c>
      <c r="C576" s="93">
        <v>3</v>
      </c>
      <c r="D576" s="109">
        <v>0.000803487314001791</v>
      </c>
      <c r="E576" s="109">
        <v>2.491221576239283</v>
      </c>
      <c r="F576" s="93" t="s">
        <v>694</v>
      </c>
      <c r="G576" s="93" t="b">
        <v>0</v>
      </c>
      <c r="H576" s="93" t="b">
        <v>0</v>
      </c>
      <c r="I576" s="93" t="b">
        <v>0</v>
      </c>
      <c r="J576" s="93" t="b">
        <v>0</v>
      </c>
      <c r="K576" s="93" t="b">
        <v>0</v>
      </c>
      <c r="L576" s="93" t="b">
        <v>0</v>
      </c>
    </row>
    <row r="577" spans="1:12" ht="15">
      <c r="A577" s="94" t="s">
        <v>751</v>
      </c>
      <c r="B577" s="93" t="s">
        <v>713</v>
      </c>
      <c r="C577" s="93">
        <v>3</v>
      </c>
      <c r="D577" s="109">
        <v>0.0009042836843828334</v>
      </c>
      <c r="E577" s="109">
        <v>-0.07744940177061375</v>
      </c>
      <c r="F577" s="93" t="s">
        <v>694</v>
      </c>
      <c r="G577" s="93" t="b">
        <v>0</v>
      </c>
      <c r="H577" s="93" t="b">
        <v>0</v>
      </c>
      <c r="I577" s="93" t="b">
        <v>0</v>
      </c>
      <c r="J577" s="93" t="b">
        <v>1</v>
      </c>
      <c r="K577" s="93" t="b">
        <v>0</v>
      </c>
      <c r="L577" s="93" t="b">
        <v>0</v>
      </c>
    </row>
    <row r="578" spans="1:12" ht="15">
      <c r="A578" s="94" t="s">
        <v>781</v>
      </c>
      <c r="B578" s="93" t="s">
        <v>807</v>
      </c>
      <c r="C578" s="93">
        <v>3</v>
      </c>
      <c r="D578" s="109">
        <v>0.0010765962176764688</v>
      </c>
      <c r="E578" s="109">
        <v>2.8891615849113204</v>
      </c>
      <c r="F578" s="93" t="s">
        <v>694</v>
      </c>
      <c r="G578" s="93" t="b">
        <v>0</v>
      </c>
      <c r="H578" s="93" t="b">
        <v>0</v>
      </c>
      <c r="I578" s="93" t="b">
        <v>0</v>
      </c>
      <c r="J578" s="93" t="b">
        <v>0</v>
      </c>
      <c r="K578" s="93" t="b">
        <v>0</v>
      </c>
      <c r="L578" s="93" t="b">
        <v>0</v>
      </c>
    </row>
    <row r="579" spans="1:12" ht="15">
      <c r="A579" s="94" t="s">
        <v>790</v>
      </c>
      <c r="B579" s="93" t="s">
        <v>883</v>
      </c>
      <c r="C579" s="93">
        <v>2</v>
      </c>
      <c r="D579" s="109">
        <v>0.0006028557895885557</v>
      </c>
      <c r="E579" s="109">
        <v>2.4577978207523334</v>
      </c>
      <c r="F579" s="93" t="s">
        <v>694</v>
      </c>
      <c r="G579" s="93" t="b">
        <v>0</v>
      </c>
      <c r="H579" s="93" t="b">
        <v>0</v>
      </c>
      <c r="I579" s="93" t="b">
        <v>0</v>
      </c>
      <c r="J579" s="93" t="b">
        <v>1</v>
      </c>
      <c r="K579" s="93" t="b">
        <v>0</v>
      </c>
      <c r="L579" s="93" t="b">
        <v>0</v>
      </c>
    </row>
    <row r="580" spans="1:12" ht="15">
      <c r="A580" s="94" t="s">
        <v>764</v>
      </c>
      <c r="B580" s="93" t="s">
        <v>765</v>
      </c>
      <c r="C580" s="93">
        <v>2</v>
      </c>
      <c r="D580" s="109">
        <v>0.0006028557895885557</v>
      </c>
      <c r="E580" s="109">
        <v>1.8679722858413825</v>
      </c>
      <c r="F580" s="93" t="s">
        <v>694</v>
      </c>
      <c r="G580" s="93" t="b">
        <v>0</v>
      </c>
      <c r="H580" s="93" t="b">
        <v>0</v>
      </c>
      <c r="I580" s="93" t="b">
        <v>0</v>
      </c>
      <c r="J580" s="93" t="b">
        <v>0</v>
      </c>
      <c r="K580" s="93" t="b">
        <v>0</v>
      </c>
      <c r="L580" s="93" t="b">
        <v>0</v>
      </c>
    </row>
    <row r="581" spans="1:12" ht="15">
      <c r="A581" s="94" t="s">
        <v>765</v>
      </c>
      <c r="B581" s="93" t="s">
        <v>1081</v>
      </c>
      <c r="C581" s="93">
        <v>2</v>
      </c>
      <c r="D581" s="109">
        <v>0.0006028557895885557</v>
      </c>
      <c r="E581" s="109">
        <v>2.633889079808015</v>
      </c>
      <c r="F581" s="93" t="s">
        <v>694</v>
      </c>
      <c r="G581" s="93" t="b">
        <v>0</v>
      </c>
      <c r="H581" s="93" t="b">
        <v>0</v>
      </c>
      <c r="I581" s="93" t="b">
        <v>0</v>
      </c>
      <c r="J581" s="93" t="b">
        <v>0</v>
      </c>
      <c r="K581" s="93" t="b">
        <v>0</v>
      </c>
      <c r="L581" s="93" t="b">
        <v>0</v>
      </c>
    </row>
    <row r="582" spans="1:12" ht="15">
      <c r="A582" s="94" t="s">
        <v>1081</v>
      </c>
      <c r="B582" s="93" t="s">
        <v>798</v>
      </c>
      <c r="C582" s="93">
        <v>2</v>
      </c>
      <c r="D582" s="109">
        <v>0.0006028557895885557</v>
      </c>
      <c r="E582" s="109">
        <v>2.8099803388636957</v>
      </c>
      <c r="F582" s="93" t="s">
        <v>694</v>
      </c>
      <c r="G582" s="93" t="b">
        <v>0</v>
      </c>
      <c r="H582" s="93" t="b">
        <v>0</v>
      </c>
      <c r="I582" s="93" t="b">
        <v>0</v>
      </c>
      <c r="J582" s="93" t="b">
        <v>0</v>
      </c>
      <c r="K582" s="93" t="b">
        <v>0</v>
      </c>
      <c r="L582" s="93" t="b">
        <v>0</v>
      </c>
    </row>
    <row r="583" spans="1:12" ht="15">
      <c r="A583" s="94" t="s">
        <v>956</v>
      </c>
      <c r="B583" s="93" t="s">
        <v>957</v>
      </c>
      <c r="C583" s="93">
        <v>2</v>
      </c>
      <c r="D583" s="109">
        <v>0.0007177308117843126</v>
      </c>
      <c r="E583" s="109">
        <v>3.235949071135977</v>
      </c>
      <c r="F583" s="93" t="s">
        <v>694</v>
      </c>
      <c r="G583" s="93" t="b">
        <v>0</v>
      </c>
      <c r="H583" s="93" t="b">
        <v>0</v>
      </c>
      <c r="I583" s="93" t="b">
        <v>0</v>
      </c>
      <c r="J583" s="93" t="b">
        <v>0</v>
      </c>
      <c r="K583" s="93" t="b">
        <v>0</v>
      </c>
      <c r="L583" s="93" t="b">
        <v>0</v>
      </c>
    </row>
    <row r="584" spans="1:12" ht="15">
      <c r="A584" s="94" t="s">
        <v>813</v>
      </c>
      <c r="B584" s="93" t="s">
        <v>715</v>
      </c>
      <c r="C584" s="93">
        <v>2</v>
      </c>
      <c r="D584" s="109">
        <v>0.0006028557895885557</v>
      </c>
      <c r="E584" s="109">
        <v>1.149589240461229</v>
      </c>
      <c r="F584" s="93" t="s">
        <v>694</v>
      </c>
      <c r="G584" s="93" t="b">
        <v>0</v>
      </c>
      <c r="H584" s="93" t="b">
        <v>0</v>
      </c>
      <c r="I584" s="93" t="b">
        <v>0</v>
      </c>
      <c r="J584" s="93" t="b">
        <v>0</v>
      </c>
      <c r="K584" s="93" t="b">
        <v>0</v>
      </c>
      <c r="L584" s="93" t="b">
        <v>0</v>
      </c>
    </row>
    <row r="585" spans="1:12" ht="15">
      <c r="A585" s="94" t="s">
        <v>725</v>
      </c>
      <c r="B585" s="93" t="s">
        <v>956</v>
      </c>
      <c r="C585" s="93">
        <v>2</v>
      </c>
      <c r="D585" s="109">
        <v>0.0006028557895885557</v>
      </c>
      <c r="E585" s="109">
        <v>1.8127031971991692</v>
      </c>
      <c r="F585" s="93" t="s">
        <v>694</v>
      </c>
      <c r="G585" s="93" t="b">
        <v>0</v>
      </c>
      <c r="H585" s="93" t="b">
        <v>0</v>
      </c>
      <c r="I585" s="93" t="b">
        <v>0</v>
      </c>
      <c r="J585" s="93" t="b">
        <v>0</v>
      </c>
      <c r="K585" s="93" t="b">
        <v>0</v>
      </c>
      <c r="L585" s="93" t="b">
        <v>0</v>
      </c>
    </row>
    <row r="586" spans="1:12" ht="15">
      <c r="A586" s="94" t="s">
        <v>778</v>
      </c>
      <c r="B586" s="93" t="s">
        <v>731</v>
      </c>
      <c r="C586" s="93">
        <v>2</v>
      </c>
      <c r="D586" s="109">
        <v>0.0006028557895885557</v>
      </c>
      <c r="E586" s="109">
        <v>1.3099498046798215</v>
      </c>
      <c r="F586" s="93" t="s">
        <v>694</v>
      </c>
      <c r="G586" s="93" t="b">
        <v>0</v>
      </c>
      <c r="H586" s="93" t="b">
        <v>0</v>
      </c>
      <c r="I586" s="93" t="b">
        <v>0</v>
      </c>
      <c r="J586" s="93" t="b">
        <v>0</v>
      </c>
      <c r="K586" s="93" t="b">
        <v>0</v>
      </c>
      <c r="L586" s="93" t="b">
        <v>0</v>
      </c>
    </row>
    <row r="587" spans="1:12" ht="15">
      <c r="A587" s="94" t="s">
        <v>1082</v>
      </c>
      <c r="B587" s="93" t="s">
        <v>764</v>
      </c>
      <c r="C587" s="93">
        <v>2</v>
      </c>
      <c r="D587" s="109">
        <v>0.0006028557895885557</v>
      </c>
      <c r="E587" s="109">
        <v>2.5991269735488025</v>
      </c>
      <c r="F587" s="93" t="s">
        <v>694</v>
      </c>
      <c r="G587" s="93" t="b">
        <v>1</v>
      </c>
      <c r="H587" s="93" t="b">
        <v>0</v>
      </c>
      <c r="I587" s="93" t="b">
        <v>0</v>
      </c>
      <c r="J587" s="93" t="b">
        <v>0</v>
      </c>
      <c r="K587" s="93" t="b">
        <v>0</v>
      </c>
      <c r="L587" s="93" t="b">
        <v>0</v>
      </c>
    </row>
    <row r="588" spans="1:12" ht="15">
      <c r="A588" s="94" t="s">
        <v>713</v>
      </c>
      <c r="B588" s="93" t="s">
        <v>764</v>
      </c>
      <c r="C588" s="93">
        <v>2</v>
      </c>
      <c r="D588" s="109">
        <v>0.0006028557895885557</v>
      </c>
      <c r="E588" s="109">
        <v>0.23457597819483073</v>
      </c>
      <c r="F588" s="93" t="s">
        <v>694</v>
      </c>
      <c r="G588" s="93" t="b">
        <v>1</v>
      </c>
      <c r="H588" s="93" t="b">
        <v>0</v>
      </c>
      <c r="I588" s="93" t="b">
        <v>0</v>
      </c>
      <c r="J588" s="93" t="b">
        <v>0</v>
      </c>
      <c r="K588" s="93" t="b">
        <v>0</v>
      </c>
      <c r="L588" s="93" t="b">
        <v>0</v>
      </c>
    </row>
    <row r="589" spans="1:12" ht="15">
      <c r="A589" s="94" t="s">
        <v>764</v>
      </c>
      <c r="B589" s="93" t="s">
        <v>1083</v>
      </c>
      <c r="C589" s="93">
        <v>2</v>
      </c>
      <c r="D589" s="109">
        <v>0.0006028557895885557</v>
      </c>
      <c r="E589" s="109">
        <v>2.5669422901774013</v>
      </c>
      <c r="F589" s="93" t="s">
        <v>694</v>
      </c>
      <c r="G589" s="93" t="b">
        <v>0</v>
      </c>
      <c r="H589" s="93" t="b">
        <v>0</v>
      </c>
      <c r="I589" s="93" t="b">
        <v>0</v>
      </c>
      <c r="J589" s="93" t="b">
        <v>0</v>
      </c>
      <c r="K589" s="93" t="b">
        <v>0</v>
      </c>
      <c r="L589" s="93" t="b">
        <v>0</v>
      </c>
    </row>
    <row r="590" spans="1:12" ht="15">
      <c r="A590" s="94" t="s">
        <v>1083</v>
      </c>
      <c r="B590" s="93" t="s">
        <v>1084</v>
      </c>
      <c r="C590" s="93">
        <v>2</v>
      </c>
      <c r="D590" s="109">
        <v>0.0006028557895885557</v>
      </c>
      <c r="E590" s="109">
        <v>3.412040330191658</v>
      </c>
      <c r="F590" s="93" t="s">
        <v>694</v>
      </c>
      <c r="G590" s="93" t="b">
        <v>0</v>
      </c>
      <c r="H590" s="93" t="b">
        <v>0</v>
      </c>
      <c r="I590" s="93" t="b">
        <v>0</v>
      </c>
      <c r="J590" s="93" t="b">
        <v>0</v>
      </c>
      <c r="K590" s="93" t="b">
        <v>0</v>
      </c>
      <c r="L590" s="93" t="b">
        <v>0</v>
      </c>
    </row>
    <row r="591" spans="1:12" ht="15">
      <c r="A591" s="94" t="s">
        <v>827</v>
      </c>
      <c r="B591" s="93" t="s">
        <v>1085</v>
      </c>
      <c r="C591" s="93">
        <v>2</v>
      </c>
      <c r="D591" s="109">
        <v>0.0006028557895885557</v>
      </c>
      <c r="E591" s="109">
        <v>2.9349190754719956</v>
      </c>
      <c r="F591" s="93" t="s">
        <v>694</v>
      </c>
      <c r="G591" s="93" t="b">
        <v>1</v>
      </c>
      <c r="H591" s="93" t="b">
        <v>0</v>
      </c>
      <c r="I591" s="93" t="b">
        <v>0</v>
      </c>
      <c r="J591" s="93" t="b">
        <v>0</v>
      </c>
      <c r="K591" s="93" t="b">
        <v>0</v>
      </c>
      <c r="L591" s="93" t="b">
        <v>0</v>
      </c>
    </row>
    <row r="592" spans="1:12" ht="15">
      <c r="A592" s="94" t="s">
        <v>1085</v>
      </c>
      <c r="B592" s="93" t="s">
        <v>844</v>
      </c>
      <c r="C592" s="93">
        <v>2</v>
      </c>
      <c r="D592" s="109">
        <v>0.0006028557895885557</v>
      </c>
      <c r="E592" s="109">
        <v>3.0141003215196207</v>
      </c>
      <c r="F592" s="93" t="s">
        <v>694</v>
      </c>
      <c r="G592" s="93" t="b">
        <v>0</v>
      </c>
      <c r="H592" s="93" t="b">
        <v>0</v>
      </c>
      <c r="I592" s="93" t="b">
        <v>0</v>
      </c>
      <c r="J592" s="93" t="b">
        <v>0</v>
      </c>
      <c r="K592" s="93" t="b">
        <v>0</v>
      </c>
      <c r="L592" s="93" t="b">
        <v>0</v>
      </c>
    </row>
    <row r="593" spans="1:12" ht="15">
      <c r="A593" s="94" t="s">
        <v>718</v>
      </c>
      <c r="B593" s="93" t="s">
        <v>889</v>
      </c>
      <c r="C593" s="93">
        <v>2</v>
      </c>
      <c r="D593" s="109">
        <v>0.0006028557895885557</v>
      </c>
      <c r="E593" s="109">
        <v>1.5089503431997147</v>
      </c>
      <c r="F593" s="93" t="s">
        <v>694</v>
      </c>
      <c r="G593" s="93" t="b">
        <v>0</v>
      </c>
      <c r="H593" s="93" t="b">
        <v>0</v>
      </c>
      <c r="I593" s="93" t="b">
        <v>0</v>
      </c>
      <c r="J593" s="93" t="b">
        <v>0</v>
      </c>
      <c r="K593" s="93" t="b">
        <v>0</v>
      </c>
      <c r="L593" s="93" t="b">
        <v>0</v>
      </c>
    </row>
    <row r="594" spans="1:12" ht="15">
      <c r="A594" s="94" t="s">
        <v>1087</v>
      </c>
      <c r="B594" s="93" t="s">
        <v>782</v>
      </c>
      <c r="C594" s="93">
        <v>2</v>
      </c>
      <c r="D594" s="109">
        <v>0.0006028557895885557</v>
      </c>
      <c r="E594" s="109">
        <v>2.8679722858413825</v>
      </c>
      <c r="F594" s="93" t="s">
        <v>694</v>
      </c>
      <c r="G594" s="93" t="b">
        <v>0</v>
      </c>
      <c r="H594" s="93" t="b">
        <v>0</v>
      </c>
      <c r="I594" s="93" t="b">
        <v>0</v>
      </c>
      <c r="J594" s="93" t="b">
        <v>0</v>
      </c>
      <c r="K594" s="93" t="b">
        <v>0</v>
      </c>
      <c r="L594" s="93" t="b">
        <v>0</v>
      </c>
    </row>
    <row r="595" spans="1:12" ht="15">
      <c r="A595" s="94" t="s">
        <v>777</v>
      </c>
      <c r="B595" s="93" t="s">
        <v>1088</v>
      </c>
      <c r="C595" s="93">
        <v>2</v>
      </c>
      <c r="D595" s="109">
        <v>0.0006028557895885557</v>
      </c>
      <c r="E595" s="109">
        <v>2.7130703258556395</v>
      </c>
      <c r="F595" s="93" t="s">
        <v>694</v>
      </c>
      <c r="G595" s="93" t="b">
        <v>0</v>
      </c>
      <c r="H595" s="93" t="b">
        <v>0</v>
      </c>
      <c r="I595" s="93" t="b">
        <v>0</v>
      </c>
      <c r="J595" s="93" t="b">
        <v>0</v>
      </c>
      <c r="K595" s="93" t="b">
        <v>0</v>
      </c>
      <c r="L595" s="93" t="b">
        <v>0</v>
      </c>
    </row>
    <row r="596" spans="1:12" ht="15">
      <c r="A596" s="94" t="s">
        <v>1090</v>
      </c>
      <c r="B596" s="93" t="s">
        <v>961</v>
      </c>
      <c r="C596" s="93">
        <v>2</v>
      </c>
      <c r="D596" s="109">
        <v>0.0006028557895885557</v>
      </c>
      <c r="E596" s="109">
        <v>3.235949071135977</v>
      </c>
      <c r="F596" s="93" t="s">
        <v>694</v>
      </c>
      <c r="G596" s="93" t="b">
        <v>0</v>
      </c>
      <c r="H596" s="93" t="b">
        <v>0</v>
      </c>
      <c r="I596" s="93" t="b">
        <v>0</v>
      </c>
      <c r="J596" s="93" t="b">
        <v>0</v>
      </c>
      <c r="K596" s="93" t="b">
        <v>0</v>
      </c>
      <c r="L596" s="93" t="b">
        <v>0</v>
      </c>
    </row>
    <row r="597" spans="1:12" ht="15">
      <c r="A597" s="94" t="s">
        <v>961</v>
      </c>
      <c r="B597" s="93" t="s">
        <v>753</v>
      </c>
      <c r="C597" s="93">
        <v>2</v>
      </c>
      <c r="D597" s="109">
        <v>0.0006028557895885557</v>
      </c>
      <c r="E597" s="109">
        <v>2.1056153026409707</v>
      </c>
      <c r="F597" s="93" t="s">
        <v>694</v>
      </c>
      <c r="G597" s="93" t="b">
        <v>0</v>
      </c>
      <c r="H597" s="93" t="b">
        <v>0</v>
      </c>
      <c r="I597" s="93" t="b">
        <v>0</v>
      </c>
      <c r="J597" s="93" t="b">
        <v>0</v>
      </c>
      <c r="K597" s="93" t="b">
        <v>0</v>
      </c>
      <c r="L597" s="93" t="b">
        <v>0</v>
      </c>
    </row>
    <row r="598" spans="1:12" ht="15">
      <c r="A598" s="94" t="s">
        <v>753</v>
      </c>
      <c r="B598" s="93" t="s">
        <v>791</v>
      </c>
      <c r="C598" s="93">
        <v>2</v>
      </c>
      <c r="D598" s="109">
        <v>0.0006028557895885557</v>
      </c>
      <c r="E598" s="109">
        <v>1.6284940479213084</v>
      </c>
      <c r="F598" s="93" t="s">
        <v>694</v>
      </c>
      <c r="G598" s="93" t="b">
        <v>0</v>
      </c>
      <c r="H598" s="93" t="b">
        <v>0</v>
      </c>
      <c r="I598" s="93" t="b">
        <v>0</v>
      </c>
      <c r="J598" s="93" t="b">
        <v>0</v>
      </c>
      <c r="K598" s="93" t="b">
        <v>0</v>
      </c>
      <c r="L598" s="93" t="b">
        <v>0</v>
      </c>
    </row>
    <row r="599" spans="1:12" ht="15">
      <c r="A599" s="94" t="s">
        <v>955</v>
      </c>
      <c r="B599" s="93" t="s">
        <v>766</v>
      </c>
      <c r="C599" s="93">
        <v>2</v>
      </c>
      <c r="D599" s="109">
        <v>0.0006028557895885557</v>
      </c>
      <c r="E599" s="109">
        <v>2.4577978207523334</v>
      </c>
      <c r="F599" s="93" t="s">
        <v>694</v>
      </c>
      <c r="G599" s="93" t="b">
        <v>0</v>
      </c>
      <c r="H599" s="93" t="b">
        <v>0</v>
      </c>
      <c r="I599" s="93" t="b">
        <v>0</v>
      </c>
      <c r="J599" s="93" t="b">
        <v>1</v>
      </c>
      <c r="K599" s="93" t="b">
        <v>0</v>
      </c>
      <c r="L599" s="93" t="b">
        <v>0</v>
      </c>
    </row>
    <row r="600" spans="1:12" ht="15">
      <c r="A600" s="94" t="s">
        <v>754</v>
      </c>
      <c r="B600" s="93" t="s">
        <v>847</v>
      </c>
      <c r="C600" s="93">
        <v>2</v>
      </c>
      <c r="D600" s="109">
        <v>0.0006028557895885557</v>
      </c>
      <c r="E600" s="109">
        <v>1.953402481166009</v>
      </c>
      <c r="F600" s="93" t="s">
        <v>694</v>
      </c>
      <c r="G600" s="93" t="b">
        <v>0</v>
      </c>
      <c r="H600" s="93" t="b">
        <v>0</v>
      </c>
      <c r="I600" s="93" t="b">
        <v>0</v>
      </c>
      <c r="J600" s="93" t="b">
        <v>0</v>
      </c>
      <c r="K600" s="93" t="b">
        <v>0</v>
      </c>
      <c r="L600" s="93" t="b">
        <v>0</v>
      </c>
    </row>
    <row r="601" spans="1:12" ht="15">
      <c r="A601" s="94" t="s">
        <v>1096</v>
      </c>
      <c r="B601" s="93" t="s">
        <v>714</v>
      </c>
      <c r="C601" s="93">
        <v>2</v>
      </c>
      <c r="D601" s="109">
        <v>0.0006028557895885557</v>
      </c>
      <c r="E601" s="109">
        <v>1.1714910819090585</v>
      </c>
      <c r="F601" s="93" t="s">
        <v>694</v>
      </c>
      <c r="G601" s="93" t="b">
        <v>0</v>
      </c>
      <c r="H601" s="93" t="b">
        <v>0</v>
      </c>
      <c r="I601" s="93" t="b">
        <v>0</v>
      </c>
      <c r="J601" s="93" t="b">
        <v>0</v>
      </c>
      <c r="K601" s="93" t="b">
        <v>0</v>
      </c>
      <c r="L601" s="93" t="b">
        <v>0</v>
      </c>
    </row>
    <row r="602" spans="1:12" ht="15">
      <c r="A602" s="94" t="s">
        <v>762</v>
      </c>
      <c r="B602" s="93" t="s">
        <v>886</v>
      </c>
      <c r="C602" s="93">
        <v>2</v>
      </c>
      <c r="D602" s="109">
        <v>0.0006028557895885557</v>
      </c>
      <c r="E602" s="109">
        <v>2.3328590841440335</v>
      </c>
      <c r="F602" s="93" t="s">
        <v>694</v>
      </c>
      <c r="G602" s="93" t="b">
        <v>0</v>
      </c>
      <c r="H602" s="93" t="b">
        <v>0</v>
      </c>
      <c r="I602" s="93" t="b">
        <v>0</v>
      </c>
      <c r="J602" s="93" t="b">
        <v>0</v>
      </c>
      <c r="K602" s="93" t="b">
        <v>0</v>
      </c>
      <c r="L602" s="93" t="b">
        <v>0</v>
      </c>
    </row>
    <row r="603" spans="1:12" ht="15">
      <c r="A603" s="94" t="s">
        <v>713</v>
      </c>
      <c r="B603" s="93" t="s">
        <v>791</v>
      </c>
      <c r="C603" s="93">
        <v>2</v>
      </c>
      <c r="D603" s="109">
        <v>0.0006028557895885557</v>
      </c>
      <c r="E603" s="109">
        <v>0.3942768210623426</v>
      </c>
      <c r="F603" s="93" t="s">
        <v>694</v>
      </c>
      <c r="G603" s="93" t="b">
        <v>1</v>
      </c>
      <c r="H603" s="93" t="b">
        <v>0</v>
      </c>
      <c r="I603" s="93" t="b">
        <v>0</v>
      </c>
      <c r="J603" s="93" t="b">
        <v>0</v>
      </c>
      <c r="K603" s="93" t="b">
        <v>0</v>
      </c>
      <c r="L603" s="93" t="b">
        <v>0</v>
      </c>
    </row>
    <row r="604" spans="1:12" ht="15">
      <c r="A604" s="94" t="s">
        <v>760</v>
      </c>
      <c r="B604" s="93" t="s">
        <v>753</v>
      </c>
      <c r="C604" s="93">
        <v>2</v>
      </c>
      <c r="D604" s="109">
        <v>0.0006028557895885557</v>
      </c>
      <c r="E604" s="109">
        <v>1.3786165747047083</v>
      </c>
      <c r="F604" s="93" t="s">
        <v>694</v>
      </c>
      <c r="G604" s="93" t="b">
        <v>0</v>
      </c>
      <c r="H604" s="93" t="b">
        <v>0</v>
      </c>
      <c r="I604" s="93" t="b">
        <v>0</v>
      </c>
      <c r="J604" s="93" t="b">
        <v>0</v>
      </c>
      <c r="K604" s="93" t="b">
        <v>0</v>
      </c>
      <c r="L604" s="93" t="b">
        <v>0</v>
      </c>
    </row>
    <row r="605" spans="1:12" ht="15">
      <c r="A605" s="94" t="s">
        <v>895</v>
      </c>
      <c r="B605" s="93" t="s">
        <v>763</v>
      </c>
      <c r="C605" s="93">
        <v>2</v>
      </c>
      <c r="D605" s="109">
        <v>0.0006028557895885557</v>
      </c>
      <c r="E605" s="109">
        <v>2.2980969778848217</v>
      </c>
      <c r="F605" s="93" t="s">
        <v>694</v>
      </c>
      <c r="G605" s="93" t="b">
        <v>0</v>
      </c>
      <c r="H605" s="93" t="b">
        <v>0</v>
      </c>
      <c r="I605" s="93" t="b">
        <v>0</v>
      </c>
      <c r="J605" s="93" t="b">
        <v>0</v>
      </c>
      <c r="K605" s="93" t="b">
        <v>0</v>
      </c>
      <c r="L605" s="93" t="b">
        <v>0</v>
      </c>
    </row>
    <row r="606" spans="1:12" ht="15">
      <c r="A606" s="94" t="s">
        <v>763</v>
      </c>
      <c r="B606" s="93" t="s">
        <v>731</v>
      </c>
      <c r="C606" s="93">
        <v>2</v>
      </c>
      <c r="D606" s="109">
        <v>0.0006028557895885557</v>
      </c>
      <c r="E606" s="109">
        <v>1.2373991375312097</v>
      </c>
      <c r="F606" s="93" t="s">
        <v>694</v>
      </c>
      <c r="G606" s="93" t="b">
        <v>0</v>
      </c>
      <c r="H606" s="93" t="b">
        <v>0</v>
      </c>
      <c r="I606" s="93" t="b">
        <v>0</v>
      </c>
      <c r="J606" s="93" t="b">
        <v>0</v>
      </c>
      <c r="K606" s="93" t="b">
        <v>0</v>
      </c>
      <c r="L606" s="93" t="b">
        <v>0</v>
      </c>
    </row>
    <row r="607" spans="1:12" ht="15">
      <c r="A607" s="94" t="s">
        <v>976</v>
      </c>
      <c r="B607" s="93" t="s">
        <v>801</v>
      </c>
      <c r="C607" s="93">
        <v>2</v>
      </c>
      <c r="D607" s="109">
        <v>0.0006028557895885557</v>
      </c>
      <c r="E607" s="109">
        <v>2.691881026785701</v>
      </c>
      <c r="F607" s="93" t="s">
        <v>694</v>
      </c>
      <c r="G607" s="93" t="b">
        <v>0</v>
      </c>
      <c r="H607" s="93" t="b">
        <v>0</v>
      </c>
      <c r="I607" s="93" t="b">
        <v>0</v>
      </c>
      <c r="J607" s="93" t="b">
        <v>0</v>
      </c>
      <c r="K607" s="93" t="b">
        <v>0</v>
      </c>
      <c r="L607" s="93" t="b">
        <v>0</v>
      </c>
    </row>
    <row r="608" spans="1:12" ht="15">
      <c r="A608" s="94" t="s">
        <v>801</v>
      </c>
      <c r="B608" s="93" t="s">
        <v>849</v>
      </c>
      <c r="C608" s="93">
        <v>2</v>
      </c>
      <c r="D608" s="109">
        <v>0.0006028557895885557</v>
      </c>
      <c r="E608" s="109">
        <v>2.412040330191658</v>
      </c>
      <c r="F608" s="93" t="s">
        <v>694</v>
      </c>
      <c r="G608" s="93" t="b">
        <v>0</v>
      </c>
      <c r="H608" s="93" t="b">
        <v>0</v>
      </c>
      <c r="I608" s="93" t="b">
        <v>0</v>
      </c>
      <c r="J608" s="93" t="b">
        <v>1</v>
      </c>
      <c r="K608" s="93" t="b">
        <v>0</v>
      </c>
      <c r="L608" s="93" t="b">
        <v>0</v>
      </c>
    </row>
    <row r="609" spans="1:12" ht="15">
      <c r="A609" s="94" t="s">
        <v>783</v>
      </c>
      <c r="B609" s="93" t="s">
        <v>977</v>
      </c>
      <c r="C609" s="93">
        <v>2</v>
      </c>
      <c r="D609" s="109">
        <v>0.0006028557895885557</v>
      </c>
      <c r="E609" s="109">
        <v>2.5827365573606333</v>
      </c>
      <c r="F609" s="93" t="s">
        <v>694</v>
      </c>
      <c r="G609" s="93" t="b">
        <v>0</v>
      </c>
      <c r="H609" s="93" t="b">
        <v>0</v>
      </c>
      <c r="I609" s="93" t="b">
        <v>0</v>
      </c>
      <c r="J609" s="93" t="b">
        <v>0</v>
      </c>
      <c r="K609" s="93" t="b">
        <v>0</v>
      </c>
      <c r="L609" s="93" t="b">
        <v>0</v>
      </c>
    </row>
    <row r="610" spans="1:12" ht="15">
      <c r="A610" s="94" t="s">
        <v>977</v>
      </c>
      <c r="B610" s="93" t="s">
        <v>849</v>
      </c>
      <c r="C610" s="93">
        <v>2</v>
      </c>
      <c r="D610" s="109">
        <v>0.0006028557895885557</v>
      </c>
      <c r="E610" s="109">
        <v>2.8380090624639394</v>
      </c>
      <c r="F610" s="93" t="s">
        <v>694</v>
      </c>
      <c r="G610" s="93" t="b">
        <v>0</v>
      </c>
      <c r="H610" s="93" t="b">
        <v>0</v>
      </c>
      <c r="I610" s="93" t="b">
        <v>0</v>
      </c>
      <c r="J610" s="93" t="b">
        <v>1</v>
      </c>
      <c r="K610" s="93" t="b">
        <v>0</v>
      </c>
      <c r="L610" s="93" t="b">
        <v>0</v>
      </c>
    </row>
    <row r="611" spans="1:12" ht="15">
      <c r="A611" s="94" t="s">
        <v>783</v>
      </c>
      <c r="B611" s="93" t="s">
        <v>1102</v>
      </c>
      <c r="C611" s="93">
        <v>2</v>
      </c>
      <c r="D611" s="109">
        <v>0.0006028557895885557</v>
      </c>
      <c r="E611" s="109">
        <v>2.7588278164163147</v>
      </c>
      <c r="F611" s="93" t="s">
        <v>694</v>
      </c>
      <c r="G611" s="93" t="b">
        <v>0</v>
      </c>
      <c r="H611" s="93" t="b">
        <v>0</v>
      </c>
      <c r="I611" s="93" t="b">
        <v>0</v>
      </c>
      <c r="J611" s="93" t="b">
        <v>0</v>
      </c>
      <c r="K611" s="93" t="b">
        <v>0</v>
      </c>
      <c r="L611" s="93" t="b">
        <v>0</v>
      </c>
    </row>
    <row r="612" spans="1:12" ht="15">
      <c r="A612" s="94" t="s">
        <v>1102</v>
      </c>
      <c r="B612" s="93" t="s">
        <v>773</v>
      </c>
      <c r="C612" s="93">
        <v>2</v>
      </c>
      <c r="D612" s="109">
        <v>0.0006028557895885557</v>
      </c>
      <c r="E612" s="109">
        <v>2.633889079808015</v>
      </c>
      <c r="F612" s="93" t="s">
        <v>694</v>
      </c>
      <c r="G612" s="93" t="b">
        <v>0</v>
      </c>
      <c r="H612" s="93" t="b">
        <v>0</v>
      </c>
      <c r="I612" s="93" t="b">
        <v>0</v>
      </c>
      <c r="J612" s="93" t="b">
        <v>0</v>
      </c>
      <c r="K612" s="93" t="b">
        <v>0</v>
      </c>
      <c r="L612" s="93" t="b">
        <v>0</v>
      </c>
    </row>
    <row r="613" spans="1:12" ht="15">
      <c r="A613" s="94" t="s">
        <v>792</v>
      </c>
      <c r="B613" s="93" t="s">
        <v>762</v>
      </c>
      <c r="C613" s="93">
        <v>2</v>
      </c>
      <c r="D613" s="109">
        <v>0.0006028557895885557</v>
      </c>
      <c r="E613" s="109">
        <v>1.980676566032671</v>
      </c>
      <c r="F613" s="93" t="s">
        <v>694</v>
      </c>
      <c r="G613" s="93" t="b">
        <v>0</v>
      </c>
      <c r="H613" s="93" t="b">
        <v>0</v>
      </c>
      <c r="I613" s="93" t="b">
        <v>0</v>
      </c>
      <c r="J613" s="93" t="b">
        <v>0</v>
      </c>
      <c r="K613" s="93" t="b">
        <v>0</v>
      </c>
      <c r="L613" s="93" t="b">
        <v>0</v>
      </c>
    </row>
    <row r="614" spans="1:12" ht="15">
      <c r="A614" s="94" t="s">
        <v>786</v>
      </c>
      <c r="B614" s="93" t="s">
        <v>828</v>
      </c>
      <c r="C614" s="93">
        <v>2</v>
      </c>
      <c r="D614" s="109">
        <v>0.0006028557895885557</v>
      </c>
      <c r="E614" s="109">
        <v>2.235949071135977</v>
      </c>
      <c r="F614" s="93" t="s">
        <v>694</v>
      </c>
      <c r="G614" s="93" t="b">
        <v>0</v>
      </c>
      <c r="H614" s="93" t="b">
        <v>0</v>
      </c>
      <c r="I614" s="93" t="b">
        <v>0</v>
      </c>
      <c r="J614" s="93" t="b">
        <v>0</v>
      </c>
      <c r="K614" s="93" t="b">
        <v>0</v>
      </c>
      <c r="L614" s="93" t="b">
        <v>0</v>
      </c>
    </row>
    <row r="615" spans="1:12" ht="15">
      <c r="A615" s="94" t="s">
        <v>828</v>
      </c>
      <c r="B615" s="93" t="s">
        <v>714</v>
      </c>
      <c r="C615" s="93">
        <v>2</v>
      </c>
      <c r="D615" s="109">
        <v>0.0006028557895885557</v>
      </c>
      <c r="E615" s="109">
        <v>0.6943698271893961</v>
      </c>
      <c r="F615" s="93" t="s">
        <v>694</v>
      </c>
      <c r="G615" s="93" t="b">
        <v>0</v>
      </c>
      <c r="H615" s="93" t="b">
        <v>0</v>
      </c>
      <c r="I615" s="93" t="b">
        <v>0</v>
      </c>
      <c r="J615" s="93" t="b">
        <v>0</v>
      </c>
      <c r="K615" s="93" t="b">
        <v>0</v>
      </c>
      <c r="L615" s="93" t="b">
        <v>0</v>
      </c>
    </row>
    <row r="616" spans="1:12" ht="15">
      <c r="A616" s="94" t="s">
        <v>978</v>
      </c>
      <c r="B616" s="93" t="s">
        <v>724</v>
      </c>
      <c r="C616" s="93">
        <v>2</v>
      </c>
      <c r="D616" s="109">
        <v>0.0006028557895885557</v>
      </c>
      <c r="E616" s="109">
        <v>1.8127031971991692</v>
      </c>
      <c r="F616" s="93" t="s">
        <v>694</v>
      </c>
      <c r="G616" s="93" t="b">
        <v>0</v>
      </c>
      <c r="H616" s="93" t="b">
        <v>0</v>
      </c>
      <c r="I616" s="93" t="b">
        <v>0</v>
      </c>
      <c r="J616" s="93" t="b">
        <v>1</v>
      </c>
      <c r="K616" s="93" t="b">
        <v>0</v>
      </c>
      <c r="L616" s="93" t="b">
        <v>0</v>
      </c>
    </row>
    <row r="617" spans="1:12" ht="15">
      <c r="A617" s="94" t="s">
        <v>724</v>
      </c>
      <c r="B617" s="93" t="s">
        <v>753</v>
      </c>
      <c r="C617" s="93">
        <v>2</v>
      </c>
      <c r="D617" s="109">
        <v>0.0006028557895885557</v>
      </c>
      <c r="E617" s="109">
        <v>0.8584606877598443</v>
      </c>
      <c r="F617" s="93" t="s">
        <v>694</v>
      </c>
      <c r="G617" s="93" t="b">
        <v>1</v>
      </c>
      <c r="H617" s="93" t="b">
        <v>0</v>
      </c>
      <c r="I617" s="93" t="b">
        <v>0</v>
      </c>
      <c r="J617" s="93" t="b">
        <v>0</v>
      </c>
      <c r="K617" s="93" t="b">
        <v>0</v>
      </c>
      <c r="L617" s="93" t="b">
        <v>0</v>
      </c>
    </row>
    <row r="618" spans="1:12" ht="15">
      <c r="A618" s="94" t="s">
        <v>718</v>
      </c>
      <c r="B618" s="93" t="s">
        <v>731</v>
      </c>
      <c r="C618" s="93">
        <v>2</v>
      </c>
      <c r="D618" s="109">
        <v>0.0006028557895885557</v>
      </c>
      <c r="E618" s="109">
        <v>0.44825250284610285</v>
      </c>
      <c r="F618" s="93" t="s">
        <v>694</v>
      </c>
      <c r="G618" s="93" t="b">
        <v>0</v>
      </c>
      <c r="H618" s="93" t="b">
        <v>0</v>
      </c>
      <c r="I618" s="93" t="b">
        <v>0</v>
      </c>
      <c r="J618" s="93" t="b">
        <v>0</v>
      </c>
      <c r="K618" s="93" t="b">
        <v>0</v>
      </c>
      <c r="L618" s="93" t="b">
        <v>0</v>
      </c>
    </row>
    <row r="619" spans="1:12" ht="15">
      <c r="A619" s="94" t="s">
        <v>896</v>
      </c>
      <c r="B619" s="93" t="s">
        <v>715</v>
      </c>
      <c r="C619" s="93">
        <v>2</v>
      </c>
      <c r="D619" s="109">
        <v>0.0006028557895885557</v>
      </c>
      <c r="E619" s="109">
        <v>1.32568049951691</v>
      </c>
      <c r="F619" s="93" t="s">
        <v>694</v>
      </c>
      <c r="G619" s="93" t="b">
        <v>0</v>
      </c>
      <c r="H619" s="93" t="b">
        <v>0</v>
      </c>
      <c r="I619" s="93" t="b">
        <v>0</v>
      </c>
      <c r="J619" s="93" t="b">
        <v>0</v>
      </c>
      <c r="K619" s="93" t="b">
        <v>0</v>
      </c>
      <c r="L619" s="93" t="b">
        <v>0</v>
      </c>
    </row>
    <row r="620" spans="1:12" ht="15">
      <c r="A620" s="94" t="s">
        <v>1109</v>
      </c>
      <c r="B620" s="93" t="s">
        <v>774</v>
      </c>
      <c r="C620" s="93">
        <v>2</v>
      </c>
      <c r="D620" s="109">
        <v>0.0006028557895885557</v>
      </c>
      <c r="E620" s="109">
        <v>2.633889079808015</v>
      </c>
      <c r="F620" s="93" t="s">
        <v>694</v>
      </c>
      <c r="G620" s="93" t="b">
        <v>0</v>
      </c>
      <c r="H620" s="93" t="b">
        <v>0</v>
      </c>
      <c r="I620" s="93" t="b">
        <v>0</v>
      </c>
      <c r="J620" s="93" t="b">
        <v>0</v>
      </c>
      <c r="K620" s="93" t="b">
        <v>0</v>
      </c>
      <c r="L620" s="93" t="b">
        <v>0</v>
      </c>
    </row>
    <row r="621" spans="1:12" ht="15">
      <c r="A621" s="94" t="s">
        <v>774</v>
      </c>
      <c r="B621" s="93" t="s">
        <v>1110</v>
      </c>
      <c r="C621" s="93">
        <v>2</v>
      </c>
      <c r="D621" s="109">
        <v>0.0006028557895885557</v>
      </c>
      <c r="E621" s="109">
        <v>2.633889079808015</v>
      </c>
      <c r="F621" s="93" t="s">
        <v>694</v>
      </c>
      <c r="G621" s="93" t="b">
        <v>0</v>
      </c>
      <c r="H621" s="93" t="b">
        <v>0</v>
      </c>
      <c r="I621" s="93" t="b">
        <v>0</v>
      </c>
      <c r="J621" s="93" t="b">
        <v>0</v>
      </c>
      <c r="K621" s="93" t="b">
        <v>1</v>
      </c>
      <c r="L621" s="93" t="b">
        <v>0</v>
      </c>
    </row>
    <row r="622" spans="1:12" ht="15">
      <c r="A622" s="94" t="s">
        <v>1110</v>
      </c>
      <c r="B622" s="93" t="s">
        <v>721</v>
      </c>
      <c r="C622" s="93">
        <v>2</v>
      </c>
      <c r="D622" s="109">
        <v>0.0006028557895885557</v>
      </c>
      <c r="E622" s="109">
        <v>1.9349190754719958</v>
      </c>
      <c r="F622" s="93" t="s">
        <v>694</v>
      </c>
      <c r="G622" s="93" t="b">
        <v>0</v>
      </c>
      <c r="H622" s="93" t="b">
        <v>1</v>
      </c>
      <c r="I622" s="93" t="b">
        <v>0</v>
      </c>
      <c r="J622" s="93" t="b">
        <v>0</v>
      </c>
      <c r="K622" s="93" t="b">
        <v>1</v>
      </c>
      <c r="L622" s="93" t="b">
        <v>0</v>
      </c>
    </row>
    <row r="623" spans="1:12" ht="15">
      <c r="A623" s="94" t="s">
        <v>815</v>
      </c>
      <c r="B623" s="93" t="s">
        <v>1111</v>
      </c>
      <c r="C623" s="93">
        <v>2</v>
      </c>
      <c r="D623" s="109">
        <v>0.0006028557895885557</v>
      </c>
      <c r="E623" s="109">
        <v>2.8679722858413825</v>
      </c>
      <c r="F623" s="93" t="s">
        <v>694</v>
      </c>
      <c r="G623" s="93" t="b">
        <v>0</v>
      </c>
      <c r="H623" s="93" t="b">
        <v>0</v>
      </c>
      <c r="I623" s="93" t="b">
        <v>0</v>
      </c>
      <c r="J623" s="93" t="b">
        <v>0</v>
      </c>
      <c r="K623" s="93" t="b">
        <v>0</v>
      </c>
      <c r="L623" s="93" t="b">
        <v>0</v>
      </c>
    </row>
    <row r="624" spans="1:12" ht="15">
      <c r="A624" s="94" t="s">
        <v>1111</v>
      </c>
      <c r="B624" s="93" t="s">
        <v>762</v>
      </c>
      <c r="C624" s="93">
        <v>2</v>
      </c>
      <c r="D624" s="109">
        <v>0.0006028557895885557</v>
      </c>
      <c r="E624" s="109">
        <v>2.633889079808015</v>
      </c>
      <c r="F624" s="93" t="s">
        <v>694</v>
      </c>
      <c r="G624" s="93" t="b">
        <v>0</v>
      </c>
      <c r="H624" s="93" t="b">
        <v>0</v>
      </c>
      <c r="I624" s="93" t="b">
        <v>0</v>
      </c>
      <c r="J624" s="93" t="b">
        <v>0</v>
      </c>
      <c r="K624" s="93" t="b">
        <v>0</v>
      </c>
      <c r="L624" s="93" t="b">
        <v>0</v>
      </c>
    </row>
    <row r="625" spans="1:12" ht="15">
      <c r="A625" s="94" t="s">
        <v>713</v>
      </c>
      <c r="B625" s="93" t="s">
        <v>796</v>
      </c>
      <c r="C625" s="93">
        <v>2</v>
      </c>
      <c r="D625" s="109">
        <v>0.0006028557895885557</v>
      </c>
      <c r="E625" s="109">
        <v>0.5703680801180239</v>
      </c>
      <c r="F625" s="93" t="s">
        <v>694</v>
      </c>
      <c r="G625" s="93" t="b">
        <v>1</v>
      </c>
      <c r="H625" s="93" t="b">
        <v>0</v>
      </c>
      <c r="I625" s="93" t="b">
        <v>0</v>
      </c>
      <c r="J625" s="93" t="b">
        <v>0</v>
      </c>
      <c r="K625" s="93" t="b">
        <v>0</v>
      </c>
      <c r="L625" s="93" t="b">
        <v>0</v>
      </c>
    </row>
    <row r="626" spans="1:12" ht="15">
      <c r="A626" s="94" t="s">
        <v>1112</v>
      </c>
      <c r="B626" s="93" t="s">
        <v>729</v>
      </c>
      <c r="C626" s="93">
        <v>2</v>
      </c>
      <c r="D626" s="109">
        <v>0.0006028557895885557</v>
      </c>
      <c r="E626" s="109">
        <v>2.005500149757703</v>
      </c>
      <c r="F626" s="93" t="s">
        <v>694</v>
      </c>
      <c r="G626" s="93" t="b">
        <v>0</v>
      </c>
      <c r="H626" s="93" t="b">
        <v>0</v>
      </c>
      <c r="I626" s="93" t="b">
        <v>0</v>
      </c>
      <c r="J626" s="93" t="b">
        <v>0</v>
      </c>
      <c r="K626" s="93" t="b">
        <v>0</v>
      </c>
      <c r="L626" s="93" t="b">
        <v>0</v>
      </c>
    </row>
    <row r="627" spans="1:12" ht="15">
      <c r="A627" s="94" t="s">
        <v>827</v>
      </c>
      <c r="B627" s="93" t="s">
        <v>899</v>
      </c>
      <c r="C627" s="93">
        <v>2</v>
      </c>
      <c r="D627" s="109">
        <v>0.0006028557895885557</v>
      </c>
      <c r="E627" s="109">
        <v>2.633889079808015</v>
      </c>
      <c r="F627" s="93" t="s">
        <v>694</v>
      </c>
      <c r="G627" s="93" t="b">
        <v>1</v>
      </c>
      <c r="H627" s="93" t="b">
        <v>0</v>
      </c>
      <c r="I627" s="93" t="b">
        <v>0</v>
      </c>
      <c r="J627" s="93" t="b">
        <v>0</v>
      </c>
      <c r="K627" s="93" t="b">
        <v>0</v>
      </c>
      <c r="L627" s="93" t="b">
        <v>0</v>
      </c>
    </row>
    <row r="628" spans="1:12" ht="15">
      <c r="A628" s="94" t="s">
        <v>899</v>
      </c>
      <c r="B628" s="93" t="s">
        <v>844</v>
      </c>
      <c r="C628" s="93">
        <v>2</v>
      </c>
      <c r="D628" s="109">
        <v>0.0006028557895885557</v>
      </c>
      <c r="E628" s="109">
        <v>2.7130703258556395</v>
      </c>
      <c r="F628" s="93" t="s">
        <v>694</v>
      </c>
      <c r="G628" s="93" t="b">
        <v>0</v>
      </c>
      <c r="H628" s="93" t="b">
        <v>0</v>
      </c>
      <c r="I628" s="93" t="b">
        <v>0</v>
      </c>
      <c r="J628" s="93" t="b">
        <v>0</v>
      </c>
      <c r="K628" s="93" t="b">
        <v>0</v>
      </c>
      <c r="L628" s="93" t="b">
        <v>0</v>
      </c>
    </row>
    <row r="629" spans="1:12" ht="15">
      <c r="A629" s="94" t="s">
        <v>778</v>
      </c>
      <c r="B629" s="93" t="s">
        <v>1114</v>
      </c>
      <c r="C629" s="93">
        <v>2</v>
      </c>
      <c r="D629" s="109">
        <v>0.0006028557895885557</v>
      </c>
      <c r="E629" s="109">
        <v>2.671677640697414</v>
      </c>
      <c r="F629" s="93" t="s">
        <v>694</v>
      </c>
      <c r="G629" s="93" t="b">
        <v>0</v>
      </c>
      <c r="H629" s="93" t="b">
        <v>0</v>
      </c>
      <c r="I629" s="93" t="b">
        <v>0</v>
      </c>
      <c r="J629" s="93" t="b">
        <v>0</v>
      </c>
      <c r="K629" s="93" t="b">
        <v>0</v>
      </c>
      <c r="L629" s="93" t="b">
        <v>0</v>
      </c>
    </row>
    <row r="630" spans="1:12" ht="15">
      <c r="A630" s="94" t="s">
        <v>778</v>
      </c>
      <c r="B630" s="93" t="s">
        <v>889</v>
      </c>
      <c r="C630" s="93">
        <v>2</v>
      </c>
      <c r="D630" s="109">
        <v>0.0006028557895885557</v>
      </c>
      <c r="E630" s="109">
        <v>2.3706476450334333</v>
      </c>
      <c r="F630" s="93" t="s">
        <v>694</v>
      </c>
      <c r="G630" s="93" t="b">
        <v>0</v>
      </c>
      <c r="H630" s="93" t="b">
        <v>0</v>
      </c>
      <c r="I630" s="93" t="b">
        <v>0</v>
      </c>
      <c r="J630" s="93" t="b">
        <v>0</v>
      </c>
      <c r="K630" s="93" t="b">
        <v>0</v>
      </c>
      <c r="L630" s="93" t="b">
        <v>0</v>
      </c>
    </row>
    <row r="631" spans="1:12" ht="15">
      <c r="A631" s="94" t="s">
        <v>846</v>
      </c>
      <c r="B631" s="93" t="s">
        <v>713</v>
      </c>
      <c r="C631" s="93">
        <v>2</v>
      </c>
      <c r="D631" s="109">
        <v>0.0006028557895885557</v>
      </c>
      <c r="E631" s="109">
        <v>0.6495493261656486</v>
      </c>
      <c r="F631" s="93" t="s">
        <v>694</v>
      </c>
      <c r="G631" s="93" t="b">
        <v>1</v>
      </c>
      <c r="H631" s="93" t="b">
        <v>0</v>
      </c>
      <c r="I631" s="93" t="b">
        <v>0</v>
      </c>
      <c r="J631" s="93" t="b">
        <v>1</v>
      </c>
      <c r="K631" s="93" t="b">
        <v>0</v>
      </c>
      <c r="L631" s="93" t="b">
        <v>0</v>
      </c>
    </row>
    <row r="632" spans="1:12" ht="15">
      <c r="A632" s="94" t="s">
        <v>757</v>
      </c>
      <c r="B632" s="93" t="s">
        <v>731</v>
      </c>
      <c r="C632" s="93">
        <v>2</v>
      </c>
      <c r="D632" s="109">
        <v>0.0006028557895885557</v>
      </c>
      <c r="E632" s="109">
        <v>1.0725888888852175</v>
      </c>
      <c r="F632" s="93" t="s">
        <v>694</v>
      </c>
      <c r="G632" s="93" t="b">
        <v>0</v>
      </c>
      <c r="H632" s="93" t="b">
        <v>0</v>
      </c>
      <c r="I632" s="93" t="b">
        <v>0</v>
      </c>
      <c r="J632" s="93" t="b">
        <v>0</v>
      </c>
      <c r="K632" s="93" t="b">
        <v>0</v>
      </c>
      <c r="L632" s="93" t="b">
        <v>0</v>
      </c>
    </row>
    <row r="633" spans="1:12" ht="15">
      <c r="A633" s="94" t="s">
        <v>848</v>
      </c>
      <c r="B633" s="93" t="s">
        <v>753</v>
      </c>
      <c r="C633" s="93">
        <v>2</v>
      </c>
      <c r="D633" s="109">
        <v>0.0006028557895885557</v>
      </c>
      <c r="E633" s="109">
        <v>1.8837665530246144</v>
      </c>
      <c r="F633" s="93" t="s">
        <v>694</v>
      </c>
      <c r="G633" s="93" t="b">
        <v>0</v>
      </c>
      <c r="H633" s="93" t="b">
        <v>0</v>
      </c>
      <c r="I633" s="93" t="b">
        <v>0</v>
      </c>
      <c r="J633" s="93" t="b">
        <v>0</v>
      </c>
      <c r="K633" s="93" t="b">
        <v>0</v>
      </c>
      <c r="L633" s="93" t="b">
        <v>0</v>
      </c>
    </row>
    <row r="634" spans="1:12" ht="15">
      <c r="A634" s="94" t="s">
        <v>823</v>
      </c>
      <c r="B634" s="93" t="s">
        <v>1126</v>
      </c>
      <c r="C634" s="93">
        <v>2</v>
      </c>
      <c r="D634" s="109">
        <v>0.0007177308117843126</v>
      </c>
      <c r="E634" s="109">
        <v>3.235949071135977</v>
      </c>
      <c r="F634" s="93" t="s">
        <v>694</v>
      </c>
      <c r="G634" s="93" t="b">
        <v>0</v>
      </c>
      <c r="H634" s="93" t="b">
        <v>0</v>
      </c>
      <c r="I634" s="93" t="b">
        <v>0</v>
      </c>
      <c r="J634" s="93" t="b">
        <v>1</v>
      </c>
      <c r="K634" s="93" t="b">
        <v>0</v>
      </c>
      <c r="L634" s="93" t="b">
        <v>0</v>
      </c>
    </row>
    <row r="635" spans="1:12" ht="15">
      <c r="A635" s="94" t="s">
        <v>1126</v>
      </c>
      <c r="B635" s="93" t="s">
        <v>982</v>
      </c>
      <c r="C635" s="93">
        <v>2</v>
      </c>
      <c r="D635" s="109">
        <v>0.0007177308117843126</v>
      </c>
      <c r="E635" s="109">
        <v>3.235949071135977</v>
      </c>
      <c r="F635" s="93" t="s">
        <v>694</v>
      </c>
      <c r="G635" s="93" t="b">
        <v>1</v>
      </c>
      <c r="H635" s="93" t="b">
        <v>0</v>
      </c>
      <c r="I635" s="93" t="b">
        <v>0</v>
      </c>
      <c r="J635" s="93" t="b">
        <v>0</v>
      </c>
      <c r="K635" s="93" t="b">
        <v>0</v>
      </c>
      <c r="L635" s="93" t="b">
        <v>0</v>
      </c>
    </row>
    <row r="636" spans="1:12" ht="15">
      <c r="A636" s="94" t="s">
        <v>714</v>
      </c>
      <c r="B636" s="93" t="s">
        <v>984</v>
      </c>
      <c r="C636" s="93">
        <v>2</v>
      </c>
      <c r="D636" s="109">
        <v>0.0006028557895885557</v>
      </c>
      <c r="E636" s="109">
        <v>0.9879758047741704</v>
      </c>
      <c r="F636" s="93" t="s">
        <v>694</v>
      </c>
      <c r="G636" s="93" t="b">
        <v>0</v>
      </c>
      <c r="H636" s="93" t="b">
        <v>0</v>
      </c>
      <c r="I636" s="93" t="b">
        <v>0</v>
      </c>
      <c r="J636" s="93" t="b">
        <v>0</v>
      </c>
      <c r="K636" s="93" t="b">
        <v>0</v>
      </c>
      <c r="L636" s="93" t="b">
        <v>0</v>
      </c>
    </row>
    <row r="637" spans="1:12" ht="15">
      <c r="A637" s="94" t="s">
        <v>763</v>
      </c>
      <c r="B637" s="93" t="s">
        <v>852</v>
      </c>
      <c r="C637" s="93">
        <v>2</v>
      </c>
      <c r="D637" s="109">
        <v>0.0006028557895885557</v>
      </c>
      <c r="E637" s="109">
        <v>2.201186964876765</v>
      </c>
      <c r="F637" s="93" t="s">
        <v>694</v>
      </c>
      <c r="G637" s="93" t="b">
        <v>0</v>
      </c>
      <c r="H637" s="93" t="b">
        <v>0</v>
      </c>
      <c r="I637" s="93" t="b">
        <v>0</v>
      </c>
      <c r="J637" s="93" t="b">
        <v>0</v>
      </c>
      <c r="K637" s="93" t="b">
        <v>0</v>
      </c>
      <c r="L637" s="93" t="b">
        <v>0</v>
      </c>
    </row>
    <row r="638" spans="1:12" ht="15">
      <c r="A638" s="94" t="s">
        <v>771</v>
      </c>
      <c r="B638" s="93" t="s">
        <v>763</v>
      </c>
      <c r="C638" s="93">
        <v>2</v>
      </c>
      <c r="D638" s="109">
        <v>0.0006028557895885557</v>
      </c>
      <c r="E638" s="109">
        <v>1.820975723165159</v>
      </c>
      <c r="F638" s="93" t="s">
        <v>694</v>
      </c>
      <c r="G638" s="93" t="b">
        <v>0</v>
      </c>
      <c r="H638" s="93" t="b">
        <v>0</v>
      </c>
      <c r="I638" s="93" t="b">
        <v>0</v>
      </c>
      <c r="J638" s="93" t="b">
        <v>0</v>
      </c>
      <c r="K638" s="93" t="b">
        <v>0</v>
      </c>
      <c r="L638" s="93" t="b">
        <v>0</v>
      </c>
    </row>
    <row r="639" spans="1:12" ht="15">
      <c r="A639" s="94" t="s">
        <v>787</v>
      </c>
      <c r="B639" s="93" t="s">
        <v>713</v>
      </c>
      <c r="C639" s="93">
        <v>2</v>
      </c>
      <c r="D639" s="109">
        <v>0.0006028557895885557</v>
      </c>
      <c r="E639" s="109">
        <v>0.34851933050166745</v>
      </c>
      <c r="F639" s="93" t="s">
        <v>694</v>
      </c>
      <c r="G639" s="93" t="b">
        <v>0</v>
      </c>
      <c r="H639" s="93" t="b">
        <v>0</v>
      </c>
      <c r="I639" s="93" t="b">
        <v>0</v>
      </c>
      <c r="J639" s="93" t="b">
        <v>1</v>
      </c>
      <c r="K639" s="93" t="b">
        <v>0</v>
      </c>
      <c r="L639" s="93" t="b">
        <v>0</v>
      </c>
    </row>
    <row r="640" spans="1:12" ht="15">
      <c r="A640" s="94" t="s">
        <v>810</v>
      </c>
      <c r="B640" s="93" t="s">
        <v>772</v>
      </c>
      <c r="C640" s="93">
        <v>2</v>
      </c>
      <c r="D640" s="109">
        <v>0.0006028557895885557</v>
      </c>
      <c r="E640" s="109">
        <v>2.3328590841440335</v>
      </c>
      <c r="F640" s="93" t="s">
        <v>694</v>
      </c>
      <c r="G640" s="93" t="b">
        <v>0</v>
      </c>
      <c r="H640" s="93" t="b">
        <v>0</v>
      </c>
      <c r="I640" s="93" t="b">
        <v>0</v>
      </c>
      <c r="J640" s="93" t="b">
        <v>0</v>
      </c>
      <c r="K640" s="93" t="b">
        <v>0</v>
      </c>
      <c r="L640" s="93" t="b">
        <v>0</v>
      </c>
    </row>
    <row r="641" spans="1:12" ht="15">
      <c r="A641" s="94" t="s">
        <v>718</v>
      </c>
      <c r="B641" s="93" t="s">
        <v>1137</v>
      </c>
      <c r="C641" s="93">
        <v>2</v>
      </c>
      <c r="D641" s="109">
        <v>0.0006028557895885557</v>
      </c>
      <c r="E641" s="109">
        <v>1.8099803388636957</v>
      </c>
      <c r="F641" s="93" t="s">
        <v>694</v>
      </c>
      <c r="G641" s="93" t="b">
        <v>0</v>
      </c>
      <c r="H641" s="93" t="b">
        <v>0</v>
      </c>
      <c r="I641" s="93" t="b">
        <v>0</v>
      </c>
      <c r="J641" s="93" t="b">
        <v>0</v>
      </c>
      <c r="K641" s="93" t="b">
        <v>0</v>
      </c>
      <c r="L641" s="93" t="b">
        <v>0</v>
      </c>
    </row>
    <row r="642" spans="1:12" ht="15">
      <c r="A642" s="94" t="s">
        <v>905</v>
      </c>
      <c r="B642" s="93" t="s">
        <v>754</v>
      </c>
      <c r="C642" s="93">
        <v>2</v>
      </c>
      <c r="D642" s="109">
        <v>0.0006028557895885557</v>
      </c>
      <c r="E642" s="109">
        <v>2.050312494174065</v>
      </c>
      <c r="F642" s="93" t="s">
        <v>694</v>
      </c>
      <c r="G642" s="93" t="b">
        <v>0</v>
      </c>
      <c r="H642" s="93" t="b">
        <v>0</v>
      </c>
      <c r="I642" s="93" t="b">
        <v>0</v>
      </c>
      <c r="J642" s="93" t="b">
        <v>0</v>
      </c>
      <c r="K642" s="93" t="b">
        <v>0</v>
      </c>
      <c r="L642" s="93" t="b">
        <v>0</v>
      </c>
    </row>
    <row r="643" spans="1:12" ht="15">
      <c r="A643" s="94" t="s">
        <v>906</v>
      </c>
      <c r="B643" s="93" t="s">
        <v>853</v>
      </c>
      <c r="C643" s="93">
        <v>2</v>
      </c>
      <c r="D643" s="109">
        <v>0.0006028557895885557</v>
      </c>
      <c r="E643" s="109">
        <v>2.7130703258556395</v>
      </c>
      <c r="F643" s="93" t="s">
        <v>694</v>
      </c>
      <c r="G643" s="93" t="b">
        <v>0</v>
      </c>
      <c r="H643" s="93" t="b">
        <v>0</v>
      </c>
      <c r="I643" s="93" t="b">
        <v>0</v>
      </c>
      <c r="J643" s="93" t="b">
        <v>0</v>
      </c>
      <c r="K643" s="93" t="b">
        <v>0</v>
      </c>
      <c r="L643" s="93" t="b">
        <v>0</v>
      </c>
    </row>
    <row r="644" spans="1:12" ht="15">
      <c r="A644" s="94" t="s">
        <v>833</v>
      </c>
      <c r="B644" s="93" t="s">
        <v>931</v>
      </c>
      <c r="C644" s="93">
        <v>2</v>
      </c>
      <c r="D644" s="109">
        <v>0.0006028557895885557</v>
      </c>
      <c r="E644" s="109">
        <v>3.235949071135977</v>
      </c>
      <c r="F644" s="93" t="s">
        <v>694</v>
      </c>
      <c r="G644" s="93" t="b">
        <v>0</v>
      </c>
      <c r="H644" s="93" t="b">
        <v>0</v>
      </c>
      <c r="I644" s="93" t="b">
        <v>0</v>
      </c>
      <c r="J644" s="93" t="b">
        <v>0</v>
      </c>
      <c r="K644" s="93" t="b">
        <v>0</v>
      </c>
      <c r="L644" s="93" t="b">
        <v>0</v>
      </c>
    </row>
    <row r="645" spans="1:12" ht="15">
      <c r="A645" s="94" t="s">
        <v>931</v>
      </c>
      <c r="B645" s="93" t="s">
        <v>834</v>
      </c>
      <c r="C645" s="93">
        <v>2</v>
      </c>
      <c r="D645" s="109">
        <v>0.0006028557895885557</v>
      </c>
      <c r="E645" s="109">
        <v>3.235949071135977</v>
      </c>
      <c r="F645" s="93" t="s">
        <v>694</v>
      </c>
      <c r="G645" s="93" t="b">
        <v>0</v>
      </c>
      <c r="H645" s="93" t="b">
        <v>0</v>
      </c>
      <c r="I645" s="93" t="b">
        <v>0</v>
      </c>
      <c r="J645" s="93" t="b">
        <v>0</v>
      </c>
      <c r="K645" s="93" t="b">
        <v>0</v>
      </c>
      <c r="L645" s="93" t="b">
        <v>0</v>
      </c>
    </row>
    <row r="646" spans="1:12" ht="15">
      <c r="A646" s="94" t="s">
        <v>834</v>
      </c>
      <c r="B646" s="93" t="s">
        <v>867</v>
      </c>
      <c r="C646" s="93">
        <v>2</v>
      </c>
      <c r="D646" s="109">
        <v>0.0006028557895885557</v>
      </c>
      <c r="E646" s="109">
        <v>3.059857812080296</v>
      </c>
      <c r="F646" s="93" t="s">
        <v>694</v>
      </c>
      <c r="G646" s="93" t="b">
        <v>0</v>
      </c>
      <c r="H646" s="93" t="b">
        <v>0</v>
      </c>
      <c r="I646" s="93" t="b">
        <v>0</v>
      </c>
      <c r="J646" s="93" t="b">
        <v>0</v>
      </c>
      <c r="K646" s="93" t="b">
        <v>0</v>
      </c>
      <c r="L646" s="93" t="b">
        <v>0</v>
      </c>
    </row>
    <row r="647" spans="1:12" ht="15">
      <c r="A647" s="94" t="s">
        <v>752</v>
      </c>
      <c r="B647" s="93" t="s">
        <v>714</v>
      </c>
      <c r="C647" s="93">
        <v>2</v>
      </c>
      <c r="D647" s="109">
        <v>0.0006028557895885557</v>
      </c>
      <c r="E647" s="109">
        <v>0.17149108190905854</v>
      </c>
      <c r="F647" s="93" t="s">
        <v>694</v>
      </c>
      <c r="G647" s="93" t="b">
        <v>0</v>
      </c>
      <c r="H647" s="93" t="b">
        <v>0</v>
      </c>
      <c r="I647" s="93" t="b">
        <v>0</v>
      </c>
      <c r="J647" s="93" t="b">
        <v>0</v>
      </c>
      <c r="K647" s="93" t="b">
        <v>0</v>
      </c>
      <c r="L647" s="93" t="b">
        <v>0</v>
      </c>
    </row>
    <row r="648" spans="1:12" ht="15">
      <c r="A648" s="94" t="s">
        <v>1143</v>
      </c>
      <c r="B648" s="93" t="s">
        <v>757</v>
      </c>
      <c r="C648" s="93">
        <v>2</v>
      </c>
      <c r="D648" s="109">
        <v>0.0006028557895885557</v>
      </c>
      <c r="E648" s="109">
        <v>2.412040330191658</v>
      </c>
      <c r="F648" s="93" t="s">
        <v>694</v>
      </c>
      <c r="G648" s="93" t="b">
        <v>0</v>
      </c>
      <c r="H648" s="93" t="b">
        <v>0</v>
      </c>
      <c r="I648" s="93" t="b">
        <v>0</v>
      </c>
      <c r="J648" s="93" t="b">
        <v>0</v>
      </c>
      <c r="K648" s="93" t="b">
        <v>0</v>
      </c>
      <c r="L648" s="93" t="b">
        <v>0</v>
      </c>
    </row>
    <row r="649" spans="1:12" ht="15">
      <c r="A649" s="94" t="s">
        <v>713</v>
      </c>
      <c r="B649" s="93" t="s">
        <v>722</v>
      </c>
      <c r="C649" s="93">
        <v>2</v>
      </c>
      <c r="D649" s="109">
        <v>0.0006028557895885557</v>
      </c>
      <c r="E649" s="109">
        <v>-0.3757565390991216</v>
      </c>
      <c r="F649" s="93" t="s">
        <v>694</v>
      </c>
      <c r="G649" s="93" t="b">
        <v>1</v>
      </c>
      <c r="H649" s="93" t="b">
        <v>0</v>
      </c>
      <c r="I649" s="93" t="b">
        <v>0</v>
      </c>
      <c r="J649" s="93" t="b">
        <v>0</v>
      </c>
      <c r="K649" s="93" t="b">
        <v>0</v>
      </c>
      <c r="L649" s="93" t="b">
        <v>0</v>
      </c>
    </row>
    <row r="650" spans="1:12" ht="15">
      <c r="A650" s="94" t="s">
        <v>908</v>
      </c>
      <c r="B650" s="93" t="s">
        <v>993</v>
      </c>
      <c r="C650" s="93">
        <v>2</v>
      </c>
      <c r="D650" s="109">
        <v>0.0006028557895885557</v>
      </c>
      <c r="E650" s="109">
        <v>2.9349190754719956</v>
      </c>
      <c r="F650" s="93" t="s">
        <v>694</v>
      </c>
      <c r="G650" s="93" t="b">
        <v>0</v>
      </c>
      <c r="H650" s="93" t="b">
        <v>0</v>
      </c>
      <c r="I650" s="93" t="b">
        <v>0</v>
      </c>
      <c r="J650" s="93" t="b">
        <v>0</v>
      </c>
      <c r="K650" s="93" t="b">
        <v>0</v>
      </c>
      <c r="L650" s="93" t="b">
        <v>0</v>
      </c>
    </row>
    <row r="651" spans="1:12" ht="15">
      <c r="A651" s="94" t="s">
        <v>932</v>
      </c>
      <c r="B651" s="93" t="s">
        <v>933</v>
      </c>
      <c r="C651" s="93">
        <v>2</v>
      </c>
      <c r="D651" s="109">
        <v>0.0006028557895885557</v>
      </c>
      <c r="E651" s="109">
        <v>3.412040330191658</v>
      </c>
      <c r="F651" s="93" t="s">
        <v>694</v>
      </c>
      <c r="G651" s="93" t="b">
        <v>0</v>
      </c>
      <c r="H651" s="93" t="b">
        <v>0</v>
      </c>
      <c r="I651" s="93" t="b">
        <v>0</v>
      </c>
      <c r="J651" s="93" t="b">
        <v>0</v>
      </c>
      <c r="K651" s="93" t="b">
        <v>0</v>
      </c>
      <c r="L651" s="93" t="b">
        <v>0</v>
      </c>
    </row>
    <row r="652" spans="1:12" ht="15">
      <c r="A652" s="94" t="s">
        <v>933</v>
      </c>
      <c r="B652" s="93" t="s">
        <v>934</v>
      </c>
      <c r="C652" s="93">
        <v>2</v>
      </c>
      <c r="D652" s="109">
        <v>0.0006028557895885557</v>
      </c>
      <c r="E652" s="109">
        <v>3.412040330191658</v>
      </c>
      <c r="F652" s="93" t="s">
        <v>694</v>
      </c>
      <c r="G652" s="93" t="b">
        <v>0</v>
      </c>
      <c r="H652" s="93" t="b">
        <v>0</v>
      </c>
      <c r="I652" s="93" t="b">
        <v>0</v>
      </c>
      <c r="J652" s="93" t="b">
        <v>0</v>
      </c>
      <c r="K652" s="93" t="b">
        <v>0</v>
      </c>
      <c r="L652" s="93" t="b">
        <v>0</v>
      </c>
    </row>
    <row r="653" spans="1:12" ht="15">
      <c r="A653" s="94" t="s">
        <v>754</v>
      </c>
      <c r="B653" s="93" t="s">
        <v>1154</v>
      </c>
      <c r="C653" s="93">
        <v>2</v>
      </c>
      <c r="D653" s="109">
        <v>0.0006028557895885557</v>
      </c>
      <c r="E653" s="109">
        <v>2.3513424898380464</v>
      </c>
      <c r="F653" s="93" t="s">
        <v>694</v>
      </c>
      <c r="G653" s="93" t="b">
        <v>0</v>
      </c>
      <c r="H653" s="93" t="b">
        <v>0</v>
      </c>
      <c r="I653" s="93" t="b">
        <v>0</v>
      </c>
      <c r="J653" s="93" t="b">
        <v>0</v>
      </c>
      <c r="K653" s="93" t="b">
        <v>0</v>
      </c>
      <c r="L653" s="93" t="b">
        <v>0</v>
      </c>
    </row>
    <row r="654" spans="1:12" ht="15">
      <c r="A654" s="94" t="s">
        <v>1154</v>
      </c>
      <c r="B654" s="93" t="s">
        <v>713</v>
      </c>
      <c r="C654" s="93">
        <v>2</v>
      </c>
      <c r="D654" s="109">
        <v>0.0006028557895885557</v>
      </c>
      <c r="E654" s="109">
        <v>1.0474893348376864</v>
      </c>
      <c r="F654" s="93" t="s">
        <v>694</v>
      </c>
      <c r="G654" s="93" t="b">
        <v>0</v>
      </c>
      <c r="H654" s="93" t="b">
        <v>0</v>
      </c>
      <c r="I654" s="93" t="b">
        <v>0</v>
      </c>
      <c r="J654" s="93" t="b">
        <v>1</v>
      </c>
      <c r="K654" s="93" t="b">
        <v>0</v>
      </c>
      <c r="L654" s="93" t="b">
        <v>0</v>
      </c>
    </row>
    <row r="655" spans="1:12" ht="15">
      <c r="A655" s="94" t="s">
        <v>802</v>
      </c>
      <c r="B655" s="93" t="s">
        <v>779</v>
      </c>
      <c r="C655" s="93">
        <v>2</v>
      </c>
      <c r="D655" s="109">
        <v>0.0006028557895885557</v>
      </c>
      <c r="E655" s="109">
        <v>2.069617649369452</v>
      </c>
      <c r="F655" s="93" t="s">
        <v>694</v>
      </c>
      <c r="G655" s="93" t="b">
        <v>0</v>
      </c>
      <c r="H655" s="93" t="b">
        <v>0</v>
      </c>
      <c r="I655" s="93" t="b">
        <v>0</v>
      </c>
      <c r="J655" s="93" t="b">
        <v>0</v>
      </c>
      <c r="K655" s="93" t="b">
        <v>0</v>
      </c>
      <c r="L655" s="93" t="b">
        <v>0</v>
      </c>
    </row>
    <row r="656" spans="1:12" ht="15">
      <c r="A656" s="94" t="s">
        <v>916</v>
      </c>
      <c r="B656" s="93" t="s">
        <v>831</v>
      </c>
      <c r="C656" s="93">
        <v>2</v>
      </c>
      <c r="D656" s="109">
        <v>0.0006028557895885557</v>
      </c>
      <c r="E656" s="109">
        <v>2.633889079808015</v>
      </c>
      <c r="F656" s="93" t="s">
        <v>694</v>
      </c>
      <c r="G656" s="93" t="b">
        <v>0</v>
      </c>
      <c r="H656" s="93" t="b">
        <v>0</v>
      </c>
      <c r="I656" s="93" t="b">
        <v>0</v>
      </c>
      <c r="J656" s="93" t="b">
        <v>0</v>
      </c>
      <c r="K656" s="93" t="b">
        <v>0</v>
      </c>
      <c r="L656" s="93" t="b">
        <v>0</v>
      </c>
    </row>
    <row r="657" spans="1:12" ht="15">
      <c r="A657" s="94" t="s">
        <v>831</v>
      </c>
      <c r="B657" s="93" t="s">
        <v>832</v>
      </c>
      <c r="C657" s="93">
        <v>2</v>
      </c>
      <c r="D657" s="109">
        <v>0.0006028557895885557</v>
      </c>
      <c r="E657" s="109">
        <v>2.4577978207523334</v>
      </c>
      <c r="F657" s="93" t="s">
        <v>694</v>
      </c>
      <c r="G657" s="93" t="b">
        <v>0</v>
      </c>
      <c r="H657" s="93" t="b">
        <v>0</v>
      </c>
      <c r="I657" s="93" t="b">
        <v>0</v>
      </c>
      <c r="J657" s="93" t="b">
        <v>0</v>
      </c>
      <c r="K657" s="93" t="b">
        <v>0</v>
      </c>
      <c r="L657" s="93" t="b">
        <v>0</v>
      </c>
    </row>
    <row r="658" spans="1:12" ht="15">
      <c r="A658" s="94" t="s">
        <v>1156</v>
      </c>
      <c r="B658" s="93" t="s">
        <v>806</v>
      </c>
      <c r="C658" s="93">
        <v>2</v>
      </c>
      <c r="D658" s="109">
        <v>0.0006028557895885557</v>
      </c>
      <c r="E658" s="109">
        <v>2.8099803388636957</v>
      </c>
      <c r="F658" s="93" t="s">
        <v>694</v>
      </c>
      <c r="G658" s="93" t="b">
        <v>0</v>
      </c>
      <c r="H658" s="93" t="b">
        <v>0</v>
      </c>
      <c r="I658" s="93" t="b">
        <v>0</v>
      </c>
      <c r="J658" s="93" t="b">
        <v>0</v>
      </c>
      <c r="K658" s="93" t="b">
        <v>0</v>
      </c>
      <c r="L658" s="93" t="b">
        <v>0</v>
      </c>
    </row>
    <row r="659" spans="1:12" ht="15">
      <c r="A659" s="94" t="s">
        <v>1163</v>
      </c>
      <c r="B659" s="93" t="s">
        <v>893</v>
      </c>
      <c r="C659" s="93">
        <v>2</v>
      </c>
      <c r="D659" s="109">
        <v>0.0007177308117843126</v>
      </c>
      <c r="E659" s="109">
        <v>3.111010334527677</v>
      </c>
      <c r="F659" s="93" t="s">
        <v>694</v>
      </c>
      <c r="G659" s="93" t="b">
        <v>0</v>
      </c>
      <c r="H659" s="93" t="b">
        <v>0</v>
      </c>
      <c r="I659" s="93" t="b">
        <v>0</v>
      </c>
      <c r="J659" s="93" t="b">
        <v>0</v>
      </c>
      <c r="K659" s="93" t="b">
        <v>0</v>
      </c>
      <c r="L659" s="93" t="b">
        <v>0</v>
      </c>
    </row>
    <row r="660" spans="1:12" ht="15">
      <c r="A660" s="94" t="s">
        <v>920</v>
      </c>
      <c r="B660" s="93" t="s">
        <v>757</v>
      </c>
      <c r="C660" s="93">
        <v>2</v>
      </c>
      <c r="D660" s="109">
        <v>0.0006028557895885557</v>
      </c>
      <c r="E660" s="109">
        <v>2.111010334527677</v>
      </c>
      <c r="F660" s="93" t="s">
        <v>694</v>
      </c>
      <c r="G660" s="93" t="b">
        <v>0</v>
      </c>
      <c r="H660" s="93" t="b">
        <v>0</v>
      </c>
      <c r="I660" s="93" t="b">
        <v>0</v>
      </c>
      <c r="J660" s="93" t="b">
        <v>0</v>
      </c>
      <c r="K660" s="93" t="b">
        <v>0</v>
      </c>
      <c r="L660" s="93" t="b">
        <v>0</v>
      </c>
    </row>
    <row r="661" spans="1:12" ht="15">
      <c r="A661" s="94" t="s">
        <v>1167</v>
      </c>
      <c r="B661" s="93" t="s">
        <v>1003</v>
      </c>
      <c r="C661" s="93">
        <v>2</v>
      </c>
      <c r="D661" s="109">
        <v>0.0006028557895885557</v>
      </c>
      <c r="E661" s="109">
        <v>3.235949071135977</v>
      </c>
      <c r="F661" s="93" t="s">
        <v>694</v>
      </c>
      <c r="G661" s="93" t="b">
        <v>0</v>
      </c>
      <c r="H661" s="93" t="b">
        <v>0</v>
      </c>
      <c r="I661" s="93" t="b">
        <v>0</v>
      </c>
      <c r="J661" s="93" t="b">
        <v>0</v>
      </c>
      <c r="K661" s="93" t="b">
        <v>0</v>
      </c>
      <c r="L661" s="93" t="b">
        <v>0</v>
      </c>
    </row>
    <row r="662" spans="1:12" ht="15">
      <c r="A662" s="94" t="s">
        <v>1003</v>
      </c>
      <c r="B662" s="93" t="s">
        <v>905</v>
      </c>
      <c r="C662" s="93">
        <v>2</v>
      </c>
      <c r="D662" s="109">
        <v>0.0006028557895885557</v>
      </c>
      <c r="E662" s="109">
        <v>2.9349190754719956</v>
      </c>
      <c r="F662" s="93" t="s">
        <v>694</v>
      </c>
      <c r="G662" s="93" t="b">
        <v>0</v>
      </c>
      <c r="H662" s="93" t="b">
        <v>0</v>
      </c>
      <c r="I662" s="93" t="b">
        <v>0</v>
      </c>
      <c r="J662" s="93" t="b">
        <v>0</v>
      </c>
      <c r="K662" s="93" t="b">
        <v>0</v>
      </c>
      <c r="L662" s="93" t="b">
        <v>0</v>
      </c>
    </row>
    <row r="663" spans="1:12" ht="15">
      <c r="A663" s="94" t="s">
        <v>905</v>
      </c>
      <c r="B663" s="93" t="s">
        <v>804</v>
      </c>
      <c r="C663" s="93">
        <v>2</v>
      </c>
      <c r="D663" s="109">
        <v>0.0006028557895885557</v>
      </c>
      <c r="E663" s="109">
        <v>2.5089503431997144</v>
      </c>
      <c r="F663" s="93" t="s">
        <v>694</v>
      </c>
      <c r="G663" s="93" t="b">
        <v>0</v>
      </c>
      <c r="H663" s="93" t="b">
        <v>0</v>
      </c>
      <c r="I663" s="93" t="b">
        <v>0</v>
      </c>
      <c r="J663" s="93" t="b">
        <v>1</v>
      </c>
      <c r="K663" s="93" t="b">
        <v>0</v>
      </c>
      <c r="L663" s="93" t="b">
        <v>0</v>
      </c>
    </row>
    <row r="664" spans="1:12" ht="15">
      <c r="A664" s="94" t="s">
        <v>1002</v>
      </c>
      <c r="B664" s="93" t="s">
        <v>1004</v>
      </c>
      <c r="C664" s="93">
        <v>2</v>
      </c>
      <c r="D664" s="109">
        <v>0.0006028557895885557</v>
      </c>
      <c r="E664" s="109">
        <v>3.059857812080296</v>
      </c>
      <c r="F664" s="93" t="s">
        <v>694</v>
      </c>
      <c r="G664" s="93" t="b">
        <v>0</v>
      </c>
      <c r="H664" s="93" t="b">
        <v>0</v>
      </c>
      <c r="I664" s="93" t="b">
        <v>0</v>
      </c>
      <c r="J664" s="93" t="b">
        <v>0</v>
      </c>
      <c r="K664" s="93" t="b">
        <v>0</v>
      </c>
      <c r="L664" s="93" t="b">
        <v>0</v>
      </c>
    </row>
    <row r="665" spans="1:12" ht="15">
      <c r="A665" s="94" t="s">
        <v>1004</v>
      </c>
      <c r="B665" s="93" t="s">
        <v>1168</v>
      </c>
      <c r="C665" s="93">
        <v>2</v>
      </c>
      <c r="D665" s="109">
        <v>0.0006028557895885557</v>
      </c>
      <c r="E665" s="109">
        <v>3.235949071135977</v>
      </c>
      <c r="F665" s="93" t="s">
        <v>694</v>
      </c>
      <c r="G665" s="93" t="b">
        <v>0</v>
      </c>
      <c r="H665" s="93" t="b">
        <v>0</v>
      </c>
      <c r="I665" s="93" t="b">
        <v>0</v>
      </c>
      <c r="J665" s="93" t="b">
        <v>0</v>
      </c>
      <c r="K665" s="93" t="b">
        <v>0</v>
      </c>
      <c r="L665" s="93" t="b">
        <v>0</v>
      </c>
    </row>
    <row r="666" spans="1:12" ht="15">
      <c r="A666" s="94" t="s">
        <v>1168</v>
      </c>
      <c r="B666" s="93" t="s">
        <v>1005</v>
      </c>
      <c r="C666" s="93">
        <v>2</v>
      </c>
      <c r="D666" s="109">
        <v>0.0006028557895885557</v>
      </c>
      <c r="E666" s="109">
        <v>3.235949071135977</v>
      </c>
      <c r="F666" s="93" t="s">
        <v>694</v>
      </c>
      <c r="G666" s="93" t="b">
        <v>0</v>
      </c>
      <c r="H666" s="93" t="b">
        <v>0</v>
      </c>
      <c r="I666" s="93" t="b">
        <v>0</v>
      </c>
      <c r="J666" s="93" t="b">
        <v>0</v>
      </c>
      <c r="K666" s="93" t="b">
        <v>0</v>
      </c>
      <c r="L666" s="93" t="b">
        <v>0</v>
      </c>
    </row>
    <row r="667" spans="1:12" ht="15">
      <c r="A667" s="94" t="s">
        <v>1006</v>
      </c>
      <c r="B667" s="93" t="s">
        <v>788</v>
      </c>
      <c r="C667" s="93">
        <v>2</v>
      </c>
      <c r="D667" s="109">
        <v>0.0006028557895885557</v>
      </c>
      <c r="E667" s="109">
        <v>2.536979066799958</v>
      </c>
      <c r="F667" s="93" t="s">
        <v>694</v>
      </c>
      <c r="G667" s="93" t="b">
        <v>1</v>
      </c>
      <c r="H667" s="93" t="b">
        <v>0</v>
      </c>
      <c r="I667" s="93" t="b">
        <v>0</v>
      </c>
      <c r="J667" s="93" t="b">
        <v>0</v>
      </c>
      <c r="K667" s="93" t="b">
        <v>0</v>
      </c>
      <c r="L667" s="93" t="b">
        <v>0</v>
      </c>
    </row>
    <row r="668" spans="1:12" ht="15">
      <c r="A668" s="94" t="s">
        <v>985</v>
      </c>
      <c r="B668" s="93" t="s">
        <v>814</v>
      </c>
      <c r="C668" s="93">
        <v>2</v>
      </c>
      <c r="D668" s="109">
        <v>0.0006028557895885557</v>
      </c>
      <c r="E668" s="109">
        <v>2.691881026785701</v>
      </c>
      <c r="F668" s="93" t="s">
        <v>694</v>
      </c>
      <c r="G668" s="93" t="b">
        <v>0</v>
      </c>
      <c r="H668" s="93" t="b">
        <v>0</v>
      </c>
      <c r="I668" s="93" t="b">
        <v>0</v>
      </c>
      <c r="J668" s="93" t="b">
        <v>0</v>
      </c>
      <c r="K668" s="93" t="b">
        <v>0</v>
      </c>
      <c r="L668" s="93" t="b">
        <v>0</v>
      </c>
    </row>
    <row r="669" spans="1:12" ht="15">
      <c r="A669" s="94" t="s">
        <v>814</v>
      </c>
      <c r="B669" s="93" t="s">
        <v>1170</v>
      </c>
      <c r="C669" s="93">
        <v>2</v>
      </c>
      <c r="D669" s="109">
        <v>0.0006028557895885557</v>
      </c>
      <c r="E669" s="109">
        <v>2.8679722858413825</v>
      </c>
      <c r="F669" s="93" t="s">
        <v>694</v>
      </c>
      <c r="G669" s="93" t="b">
        <v>0</v>
      </c>
      <c r="H669" s="93" t="b">
        <v>0</v>
      </c>
      <c r="I669" s="93" t="b">
        <v>0</v>
      </c>
      <c r="J669" s="93" t="b">
        <v>0</v>
      </c>
      <c r="K669" s="93" t="b">
        <v>0</v>
      </c>
      <c r="L669" s="93" t="b">
        <v>0</v>
      </c>
    </row>
    <row r="670" spans="1:12" ht="15">
      <c r="A670" s="94" t="s">
        <v>725</v>
      </c>
      <c r="B670" s="93" t="s">
        <v>731</v>
      </c>
      <c r="C670" s="93">
        <v>2</v>
      </c>
      <c r="D670" s="109">
        <v>0.0006028557895885557</v>
      </c>
      <c r="E670" s="109">
        <v>0.6270666202372575</v>
      </c>
      <c r="F670" s="93" t="s">
        <v>694</v>
      </c>
      <c r="G670" s="93" t="b">
        <v>0</v>
      </c>
      <c r="H670" s="93" t="b">
        <v>0</v>
      </c>
      <c r="I670" s="93" t="b">
        <v>0</v>
      </c>
      <c r="J670" s="93" t="b">
        <v>0</v>
      </c>
      <c r="K670" s="93" t="b">
        <v>0</v>
      </c>
      <c r="L670" s="93" t="b">
        <v>0</v>
      </c>
    </row>
    <row r="671" spans="1:12" ht="15">
      <c r="A671" s="94" t="s">
        <v>857</v>
      </c>
      <c r="B671" s="93" t="s">
        <v>1007</v>
      </c>
      <c r="C671" s="93">
        <v>2</v>
      </c>
      <c r="D671" s="109">
        <v>0.0006028557895885557</v>
      </c>
      <c r="E671" s="109">
        <v>2.8380090624639394</v>
      </c>
      <c r="F671" s="93" t="s">
        <v>694</v>
      </c>
      <c r="G671" s="93" t="b">
        <v>0</v>
      </c>
      <c r="H671" s="93" t="b">
        <v>0</v>
      </c>
      <c r="I671" s="93" t="b">
        <v>0</v>
      </c>
      <c r="J671" s="93" t="b">
        <v>0</v>
      </c>
      <c r="K671" s="93" t="b">
        <v>0</v>
      </c>
      <c r="L671" s="93" t="b">
        <v>0</v>
      </c>
    </row>
    <row r="672" spans="1:12" ht="15">
      <c r="A672" s="94" t="s">
        <v>1007</v>
      </c>
      <c r="B672" s="93" t="s">
        <v>1172</v>
      </c>
      <c r="C672" s="93">
        <v>2</v>
      </c>
      <c r="D672" s="109">
        <v>0.0006028557895885557</v>
      </c>
      <c r="E672" s="109">
        <v>3.235949071135977</v>
      </c>
      <c r="F672" s="93" t="s">
        <v>694</v>
      </c>
      <c r="G672" s="93" t="b">
        <v>0</v>
      </c>
      <c r="H672" s="93" t="b">
        <v>0</v>
      </c>
      <c r="I672" s="93" t="b">
        <v>0</v>
      </c>
      <c r="J672" s="93" t="b">
        <v>0</v>
      </c>
      <c r="K672" s="93" t="b">
        <v>0</v>
      </c>
      <c r="L672" s="93" t="b">
        <v>0</v>
      </c>
    </row>
    <row r="673" spans="1:12" ht="15">
      <c r="A673" s="94" t="s">
        <v>996</v>
      </c>
      <c r="B673" s="93" t="s">
        <v>1176</v>
      </c>
      <c r="C673" s="93">
        <v>2</v>
      </c>
      <c r="D673" s="109">
        <v>0.0006028557895885557</v>
      </c>
      <c r="E673" s="109">
        <v>3.235949071135977</v>
      </c>
      <c r="F673" s="93" t="s">
        <v>694</v>
      </c>
      <c r="G673" s="93" t="b">
        <v>0</v>
      </c>
      <c r="H673" s="93" t="b">
        <v>0</v>
      </c>
      <c r="I673" s="93" t="b">
        <v>0</v>
      </c>
      <c r="J673" s="93" t="b">
        <v>0</v>
      </c>
      <c r="K673" s="93" t="b">
        <v>0</v>
      </c>
      <c r="L673" s="93" t="b">
        <v>0</v>
      </c>
    </row>
    <row r="674" spans="1:12" ht="15">
      <c r="A674" s="94" t="s">
        <v>1009</v>
      </c>
      <c r="B674" s="93" t="s">
        <v>1010</v>
      </c>
      <c r="C674" s="93">
        <v>2</v>
      </c>
      <c r="D674" s="109">
        <v>0.0007177308117843126</v>
      </c>
      <c r="E674" s="109">
        <v>3.059857812080296</v>
      </c>
      <c r="F674" s="93" t="s">
        <v>694</v>
      </c>
      <c r="G674" s="93" t="b">
        <v>0</v>
      </c>
      <c r="H674" s="93" t="b">
        <v>0</v>
      </c>
      <c r="I674" s="93" t="b">
        <v>0</v>
      </c>
      <c r="J674" s="93" t="b">
        <v>0</v>
      </c>
      <c r="K674" s="93" t="b">
        <v>0</v>
      </c>
      <c r="L674" s="93" t="b">
        <v>0</v>
      </c>
    </row>
    <row r="675" spans="1:12" ht="15">
      <c r="A675" s="94" t="s">
        <v>727</v>
      </c>
      <c r="B675" s="93" t="s">
        <v>714</v>
      </c>
      <c r="C675" s="93">
        <v>2</v>
      </c>
      <c r="D675" s="109">
        <v>0.0006028557895885557</v>
      </c>
      <c r="E675" s="109">
        <v>-0.24348226606175938</v>
      </c>
      <c r="F675" s="93" t="s">
        <v>694</v>
      </c>
      <c r="G675" s="93" t="b">
        <v>0</v>
      </c>
      <c r="H675" s="93" t="b">
        <v>0</v>
      </c>
      <c r="I675" s="93" t="b">
        <v>0</v>
      </c>
      <c r="J675" s="93" t="b">
        <v>0</v>
      </c>
      <c r="K675" s="93" t="b">
        <v>0</v>
      </c>
      <c r="L675" s="93" t="b">
        <v>0</v>
      </c>
    </row>
    <row r="676" spans="1:12" ht="15">
      <c r="A676" s="94" t="s">
        <v>714</v>
      </c>
      <c r="B676" s="93" t="s">
        <v>1184</v>
      </c>
      <c r="C676" s="93">
        <v>2</v>
      </c>
      <c r="D676" s="109">
        <v>0.0006028557895885557</v>
      </c>
      <c r="E676" s="109">
        <v>1.1640670638298516</v>
      </c>
      <c r="F676" s="93" t="s">
        <v>694</v>
      </c>
      <c r="G676" s="93" t="b">
        <v>0</v>
      </c>
      <c r="H676" s="93" t="b">
        <v>0</v>
      </c>
      <c r="I676" s="93" t="b">
        <v>0</v>
      </c>
      <c r="J676" s="93" t="b">
        <v>0</v>
      </c>
      <c r="K676" s="93" t="b">
        <v>0</v>
      </c>
      <c r="L676" s="93" t="b">
        <v>0</v>
      </c>
    </row>
    <row r="677" spans="1:12" ht="15">
      <c r="A677" s="94" t="s">
        <v>1184</v>
      </c>
      <c r="B677" s="93" t="s">
        <v>1185</v>
      </c>
      <c r="C677" s="93">
        <v>2</v>
      </c>
      <c r="D677" s="109">
        <v>0.0006028557895885557</v>
      </c>
      <c r="E677" s="109">
        <v>3.412040330191658</v>
      </c>
      <c r="F677" s="93" t="s">
        <v>694</v>
      </c>
      <c r="G677" s="93" t="b">
        <v>0</v>
      </c>
      <c r="H677" s="93" t="b">
        <v>0</v>
      </c>
      <c r="I677" s="93" t="b">
        <v>0</v>
      </c>
      <c r="J677" s="93" t="b">
        <v>0</v>
      </c>
      <c r="K677" s="93" t="b">
        <v>0</v>
      </c>
      <c r="L677" s="93" t="b">
        <v>0</v>
      </c>
    </row>
    <row r="678" spans="1:12" ht="15">
      <c r="A678" s="94" t="s">
        <v>936</v>
      </c>
      <c r="B678" s="93" t="s">
        <v>758</v>
      </c>
      <c r="C678" s="93">
        <v>2</v>
      </c>
      <c r="D678" s="109">
        <v>0.0006028557895885557</v>
      </c>
      <c r="E678" s="109">
        <v>2.4343167249028106</v>
      </c>
      <c r="F678" s="93" t="s">
        <v>694</v>
      </c>
      <c r="G678" s="93" t="b">
        <v>0</v>
      </c>
      <c r="H678" s="93" t="b">
        <v>0</v>
      </c>
      <c r="I678" s="93" t="b">
        <v>0</v>
      </c>
      <c r="J678" s="93" t="b">
        <v>0</v>
      </c>
      <c r="K678" s="93" t="b">
        <v>0</v>
      </c>
      <c r="L678" s="93" t="b">
        <v>0</v>
      </c>
    </row>
    <row r="679" spans="1:12" ht="15">
      <c r="A679" s="94" t="s">
        <v>759</v>
      </c>
      <c r="B679" s="93" t="s">
        <v>755</v>
      </c>
      <c r="C679" s="93">
        <v>2</v>
      </c>
      <c r="D679" s="109">
        <v>0.0006028557895885557</v>
      </c>
      <c r="E679" s="109">
        <v>1.5035553113130085</v>
      </c>
      <c r="F679" s="93" t="s">
        <v>694</v>
      </c>
      <c r="G679" s="93" t="b">
        <v>0</v>
      </c>
      <c r="H679" s="93" t="b">
        <v>0</v>
      </c>
      <c r="I679" s="93" t="b">
        <v>0</v>
      </c>
      <c r="J679" s="93" t="b">
        <v>0</v>
      </c>
      <c r="K679" s="93" t="b">
        <v>0</v>
      </c>
      <c r="L679" s="93" t="b">
        <v>0</v>
      </c>
    </row>
    <row r="680" spans="1:12" ht="15">
      <c r="A680" s="94" t="s">
        <v>755</v>
      </c>
      <c r="B680" s="93" t="s">
        <v>723</v>
      </c>
      <c r="C680" s="93">
        <v>2</v>
      </c>
      <c r="D680" s="109">
        <v>0.0006028557895885557</v>
      </c>
      <c r="E680" s="109">
        <v>1.026434056593346</v>
      </c>
      <c r="F680" s="93" t="s">
        <v>694</v>
      </c>
      <c r="G680" s="93" t="b">
        <v>0</v>
      </c>
      <c r="H680" s="93" t="b">
        <v>0</v>
      </c>
      <c r="I680" s="93" t="b">
        <v>0</v>
      </c>
      <c r="J680" s="93" t="b">
        <v>0</v>
      </c>
      <c r="K680" s="93" t="b">
        <v>0</v>
      </c>
      <c r="L680" s="93" t="b">
        <v>0</v>
      </c>
    </row>
    <row r="681" spans="1:12" ht="15">
      <c r="A681" s="94" t="s">
        <v>713</v>
      </c>
      <c r="B681" s="93" t="s">
        <v>801</v>
      </c>
      <c r="C681" s="93">
        <v>2</v>
      </c>
      <c r="D681" s="109">
        <v>0.0006028557895885557</v>
      </c>
      <c r="E681" s="109">
        <v>0.5034212904874106</v>
      </c>
      <c r="F681" s="93" t="s">
        <v>694</v>
      </c>
      <c r="G681" s="93" t="b">
        <v>1</v>
      </c>
      <c r="H681" s="93" t="b">
        <v>0</v>
      </c>
      <c r="I681" s="93" t="b">
        <v>0</v>
      </c>
      <c r="J681" s="93" t="b">
        <v>0</v>
      </c>
      <c r="K681" s="93" t="b">
        <v>0</v>
      </c>
      <c r="L681" s="93" t="b">
        <v>0</v>
      </c>
    </row>
    <row r="682" spans="1:12" ht="15">
      <c r="A682" s="94" t="s">
        <v>777</v>
      </c>
      <c r="B682" s="93" t="s">
        <v>1012</v>
      </c>
      <c r="C682" s="93">
        <v>2</v>
      </c>
      <c r="D682" s="109">
        <v>0.0006028557895885557</v>
      </c>
      <c r="E682" s="109">
        <v>2.536979066799958</v>
      </c>
      <c r="F682" s="93" t="s">
        <v>694</v>
      </c>
      <c r="G682" s="93" t="b">
        <v>0</v>
      </c>
      <c r="H682" s="93" t="b">
        <v>0</v>
      </c>
      <c r="I682" s="93" t="b">
        <v>0</v>
      </c>
      <c r="J682" s="93" t="b">
        <v>0</v>
      </c>
      <c r="K682" s="93" t="b">
        <v>0</v>
      </c>
      <c r="L682" s="93" t="b">
        <v>0</v>
      </c>
    </row>
    <row r="683" spans="1:12" ht="15">
      <c r="A683" s="94" t="s">
        <v>1200</v>
      </c>
      <c r="B683" s="93" t="s">
        <v>759</v>
      </c>
      <c r="C683" s="93">
        <v>2</v>
      </c>
      <c r="D683" s="109">
        <v>0.0007177308117843126</v>
      </c>
      <c r="E683" s="109">
        <v>2.5089503431997144</v>
      </c>
      <c r="F683" s="93" t="s">
        <v>694</v>
      </c>
      <c r="G683" s="93" t="b">
        <v>0</v>
      </c>
      <c r="H683" s="93" t="b">
        <v>0</v>
      </c>
      <c r="I683" s="93" t="b">
        <v>0</v>
      </c>
      <c r="J683" s="93" t="b">
        <v>0</v>
      </c>
      <c r="K683" s="93" t="b">
        <v>0</v>
      </c>
      <c r="L683" s="93" t="b">
        <v>0</v>
      </c>
    </row>
    <row r="684" spans="1:12" ht="15">
      <c r="A684" s="94" t="s">
        <v>816</v>
      </c>
      <c r="B684" s="93" t="s">
        <v>1202</v>
      </c>
      <c r="C684" s="93">
        <v>2</v>
      </c>
      <c r="D684" s="109">
        <v>0.0007177308117843126</v>
      </c>
      <c r="E684" s="109">
        <v>2.8679722858413825</v>
      </c>
      <c r="F684" s="93" t="s">
        <v>694</v>
      </c>
      <c r="G684" s="93" t="b">
        <v>0</v>
      </c>
      <c r="H684" s="93" t="b">
        <v>0</v>
      </c>
      <c r="I684" s="93" t="b">
        <v>0</v>
      </c>
      <c r="J684" s="93" t="b">
        <v>0</v>
      </c>
      <c r="K684" s="93" t="b">
        <v>0</v>
      </c>
      <c r="L684" s="93" t="b">
        <v>0</v>
      </c>
    </row>
    <row r="685" spans="1:12" ht="15">
      <c r="A685" s="94" t="s">
        <v>829</v>
      </c>
      <c r="B685" s="93" t="s">
        <v>758</v>
      </c>
      <c r="C685" s="93">
        <v>2</v>
      </c>
      <c r="D685" s="109">
        <v>0.0006028557895885557</v>
      </c>
      <c r="E685" s="109">
        <v>1.957195470183148</v>
      </c>
      <c r="F685" s="93" t="s">
        <v>694</v>
      </c>
      <c r="G685" s="93" t="b">
        <v>0</v>
      </c>
      <c r="H685" s="93" t="b">
        <v>0</v>
      </c>
      <c r="I685" s="93" t="b">
        <v>0</v>
      </c>
      <c r="J685" s="93" t="b">
        <v>0</v>
      </c>
      <c r="K685" s="93" t="b">
        <v>0</v>
      </c>
      <c r="L685" s="93" t="b">
        <v>0</v>
      </c>
    </row>
    <row r="686" spans="1:12" ht="15">
      <c r="A686" s="94" t="s">
        <v>1205</v>
      </c>
      <c r="B686" s="93" t="s">
        <v>729</v>
      </c>
      <c r="C686" s="93">
        <v>2</v>
      </c>
      <c r="D686" s="109">
        <v>0.0006028557895885557</v>
      </c>
      <c r="E686" s="109">
        <v>2.005500149757703</v>
      </c>
      <c r="F686" s="93" t="s">
        <v>694</v>
      </c>
      <c r="G686" s="93" t="b">
        <v>0</v>
      </c>
      <c r="H686" s="93" t="b">
        <v>0</v>
      </c>
      <c r="I686" s="93" t="b">
        <v>0</v>
      </c>
      <c r="J686" s="93" t="b">
        <v>0</v>
      </c>
      <c r="K686" s="93" t="b">
        <v>0</v>
      </c>
      <c r="L686" s="93" t="b">
        <v>0</v>
      </c>
    </row>
    <row r="687" spans="1:12" ht="15">
      <c r="A687" s="94" t="s">
        <v>924</v>
      </c>
      <c r="B687" s="93" t="s">
        <v>826</v>
      </c>
      <c r="C687" s="93">
        <v>2</v>
      </c>
      <c r="D687" s="109">
        <v>0.0006028557895885557</v>
      </c>
      <c r="E687" s="109">
        <v>2.7130703258556395</v>
      </c>
      <c r="F687" s="93" t="s">
        <v>694</v>
      </c>
      <c r="G687" s="93" t="b">
        <v>0</v>
      </c>
      <c r="H687" s="93" t="b">
        <v>0</v>
      </c>
      <c r="I687" s="93" t="b">
        <v>0</v>
      </c>
      <c r="J687" s="93" t="b">
        <v>0</v>
      </c>
      <c r="K687" s="93" t="b">
        <v>0</v>
      </c>
      <c r="L687" s="93" t="b">
        <v>0</v>
      </c>
    </row>
    <row r="688" spans="1:12" ht="15">
      <c r="A688" s="94" t="s">
        <v>826</v>
      </c>
      <c r="B688" s="93" t="s">
        <v>759</v>
      </c>
      <c r="C688" s="93">
        <v>2</v>
      </c>
      <c r="D688" s="109">
        <v>0.0006028557895885557</v>
      </c>
      <c r="E688" s="109">
        <v>2.0318290884800523</v>
      </c>
      <c r="F688" s="93" t="s">
        <v>694</v>
      </c>
      <c r="G688" s="93" t="b">
        <v>0</v>
      </c>
      <c r="H688" s="93" t="b">
        <v>0</v>
      </c>
      <c r="I688" s="93" t="b">
        <v>0</v>
      </c>
      <c r="J688" s="93" t="b">
        <v>0</v>
      </c>
      <c r="K688" s="93" t="b">
        <v>0</v>
      </c>
      <c r="L688" s="93" t="b">
        <v>0</v>
      </c>
    </row>
    <row r="689" spans="1:12" ht="15">
      <c r="A689" s="94" t="s">
        <v>780</v>
      </c>
      <c r="B689" s="93" t="s">
        <v>831</v>
      </c>
      <c r="C689" s="93">
        <v>2</v>
      </c>
      <c r="D689" s="109">
        <v>0.0006028557895885557</v>
      </c>
      <c r="E689" s="109">
        <v>2.194556385977752</v>
      </c>
      <c r="F689" s="93" t="s">
        <v>694</v>
      </c>
      <c r="G689" s="93" t="b">
        <v>0</v>
      </c>
      <c r="H689" s="93" t="b">
        <v>0</v>
      </c>
      <c r="I689" s="93" t="b">
        <v>0</v>
      </c>
      <c r="J689" s="93" t="b">
        <v>0</v>
      </c>
      <c r="K689" s="93" t="b">
        <v>0</v>
      </c>
      <c r="L689" s="93" t="b">
        <v>0</v>
      </c>
    </row>
    <row r="690" spans="1:12" ht="15">
      <c r="A690" s="94" t="s">
        <v>713</v>
      </c>
      <c r="B690" s="93" t="s">
        <v>997</v>
      </c>
      <c r="C690" s="93">
        <v>2</v>
      </c>
      <c r="D690" s="109">
        <v>0.0006028557895885557</v>
      </c>
      <c r="E690" s="109">
        <v>0.871398075782005</v>
      </c>
      <c r="F690" s="93" t="s">
        <v>694</v>
      </c>
      <c r="G690" s="93" t="b">
        <v>1</v>
      </c>
      <c r="H690" s="93" t="b">
        <v>0</v>
      </c>
      <c r="I690" s="93" t="b">
        <v>0</v>
      </c>
      <c r="J690" s="93" t="b">
        <v>0</v>
      </c>
      <c r="K690" s="93" t="b">
        <v>0</v>
      </c>
      <c r="L690" s="93" t="b">
        <v>0</v>
      </c>
    </row>
    <row r="691" spans="1:12" ht="15">
      <c r="A691" s="94" t="s">
        <v>751</v>
      </c>
      <c r="B691" s="93" t="s">
        <v>719</v>
      </c>
      <c r="C691" s="93">
        <v>2</v>
      </c>
      <c r="D691" s="109">
        <v>0.0006028557895885557</v>
      </c>
      <c r="E691" s="109">
        <v>0.6126997807380764</v>
      </c>
      <c r="F691" s="93" t="s">
        <v>694</v>
      </c>
      <c r="G691" s="93" t="b">
        <v>0</v>
      </c>
      <c r="H691" s="93" t="b">
        <v>0</v>
      </c>
      <c r="I691" s="93" t="b">
        <v>0</v>
      </c>
      <c r="J691" s="93" t="b">
        <v>0</v>
      </c>
      <c r="K691" s="93" t="b">
        <v>0</v>
      </c>
      <c r="L691" s="93" t="b">
        <v>0</v>
      </c>
    </row>
    <row r="692" spans="1:12" ht="15">
      <c r="A692" s="94" t="s">
        <v>822</v>
      </c>
      <c r="B692" s="93" t="s">
        <v>797</v>
      </c>
      <c r="C692" s="93">
        <v>2</v>
      </c>
      <c r="D692" s="109">
        <v>0.0006028557895885557</v>
      </c>
      <c r="E692" s="109">
        <v>2.412040330191658</v>
      </c>
      <c r="F692" s="93" t="s">
        <v>694</v>
      </c>
      <c r="G692" s="93" t="b">
        <v>1</v>
      </c>
      <c r="H692" s="93" t="b">
        <v>0</v>
      </c>
      <c r="I692" s="93" t="b">
        <v>0</v>
      </c>
      <c r="J692" s="93" t="b">
        <v>0</v>
      </c>
      <c r="K692" s="93" t="b">
        <v>0</v>
      </c>
      <c r="L692" s="93" t="b">
        <v>0</v>
      </c>
    </row>
    <row r="693" spans="1:12" ht="15">
      <c r="A693" s="94" t="s">
        <v>797</v>
      </c>
      <c r="B693" s="93" t="s">
        <v>851</v>
      </c>
      <c r="C693" s="93">
        <v>2</v>
      </c>
      <c r="D693" s="109">
        <v>0.0006028557895885557</v>
      </c>
      <c r="E693" s="109">
        <v>2.5089503431997144</v>
      </c>
      <c r="F693" s="93" t="s">
        <v>694</v>
      </c>
      <c r="G693" s="93" t="b">
        <v>0</v>
      </c>
      <c r="H693" s="93" t="b">
        <v>0</v>
      </c>
      <c r="I693" s="93" t="b">
        <v>0</v>
      </c>
      <c r="J693" s="93" t="b">
        <v>0</v>
      </c>
      <c r="K693" s="93" t="b">
        <v>0</v>
      </c>
      <c r="L693" s="93" t="b">
        <v>0</v>
      </c>
    </row>
    <row r="694" spans="1:12" ht="15">
      <c r="A694" s="94" t="s">
        <v>774</v>
      </c>
      <c r="B694" s="93" t="s">
        <v>1214</v>
      </c>
      <c r="C694" s="93">
        <v>2</v>
      </c>
      <c r="D694" s="109">
        <v>0.0006028557895885557</v>
      </c>
      <c r="E694" s="109">
        <v>2.633889079808015</v>
      </c>
      <c r="F694" s="93" t="s">
        <v>694</v>
      </c>
      <c r="G694" s="93" t="b">
        <v>0</v>
      </c>
      <c r="H694" s="93" t="b">
        <v>0</v>
      </c>
      <c r="I694" s="93" t="b">
        <v>0</v>
      </c>
      <c r="J694" s="93" t="b">
        <v>0</v>
      </c>
      <c r="K694" s="93" t="b">
        <v>1</v>
      </c>
      <c r="L694" s="93" t="b">
        <v>0</v>
      </c>
    </row>
    <row r="695" spans="1:12" ht="15">
      <c r="A695" s="94" t="s">
        <v>1214</v>
      </c>
      <c r="B695" s="93" t="s">
        <v>880</v>
      </c>
      <c r="C695" s="93">
        <v>2</v>
      </c>
      <c r="D695" s="109">
        <v>0.0006028557895885557</v>
      </c>
      <c r="E695" s="109">
        <v>3.235949071135977</v>
      </c>
      <c r="F695" s="93" t="s">
        <v>694</v>
      </c>
      <c r="G695" s="93" t="b">
        <v>0</v>
      </c>
      <c r="H695" s="93" t="b">
        <v>1</v>
      </c>
      <c r="I695" s="93" t="b">
        <v>0</v>
      </c>
      <c r="J695" s="93" t="b">
        <v>0</v>
      </c>
      <c r="K695" s="93" t="b">
        <v>0</v>
      </c>
      <c r="L695" s="93" t="b">
        <v>0</v>
      </c>
    </row>
    <row r="696" spans="1:12" ht="15">
      <c r="A696" s="94" t="s">
        <v>880</v>
      </c>
      <c r="B696" s="93" t="s">
        <v>813</v>
      </c>
      <c r="C696" s="93">
        <v>2</v>
      </c>
      <c r="D696" s="109">
        <v>0.0006028557895885557</v>
      </c>
      <c r="E696" s="109">
        <v>2.7588278164163147</v>
      </c>
      <c r="F696" s="93" t="s">
        <v>694</v>
      </c>
      <c r="G696" s="93" t="b">
        <v>0</v>
      </c>
      <c r="H696" s="93" t="b">
        <v>0</v>
      </c>
      <c r="I696" s="93" t="b">
        <v>0</v>
      </c>
      <c r="J696" s="93" t="b">
        <v>0</v>
      </c>
      <c r="K696" s="93" t="b">
        <v>0</v>
      </c>
      <c r="L696" s="93" t="b">
        <v>0</v>
      </c>
    </row>
    <row r="697" spans="1:12" ht="15">
      <c r="A697" s="94" t="s">
        <v>813</v>
      </c>
      <c r="B697" s="93" t="s">
        <v>923</v>
      </c>
      <c r="C697" s="93">
        <v>2</v>
      </c>
      <c r="D697" s="109">
        <v>0.0006028557895885557</v>
      </c>
      <c r="E697" s="109">
        <v>2.633889079808015</v>
      </c>
      <c r="F697" s="93" t="s">
        <v>694</v>
      </c>
      <c r="G697" s="93" t="b">
        <v>0</v>
      </c>
      <c r="H697" s="93" t="b">
        <v>0</v>
      </c>
      <c r="I697" s="93" t="b">
        <v>0</v>
      </c>
      <c r="J697" s="93" t="b">
        <v>0</v>
      </c>
      <c r="K697" s="93" t="b">
        <v>0</v>
      </c>
      <c r="L697" s="93" t="b">
        <v>0</v>
      </c>
    </row>
    <row r="698" spans="1:12" ht="15">
      <c r="A698" s="94" t="s">
        <v>763</v>
      </c>
      <c r="B698" s="93" t="s">
        <v>1215</v>
      </c>
      <c r="C698" s="93">
        <v>2</v>
      </c>
      <c r="D698" s="109">
        <v>0.0006028557895885557</v>
      </c>
      <c r="E698" s="109">
        <v>2.5991269735488025</v>
      </c>
      <c r="F698" s="93" t="s">
        <v>694</v>
      </c>
      <c r="G698" s="93" t="b">
        <v>0</v>
      </c>
      <c r="H698" s="93" t="b">
        <v>0</v>
      </c>
      <c r="I698" s="93" t="b">
        <v>0</v>
      </c>
      <c r="J698" s="93" t="b">
        <v>0</v>
      </c>
      <c r="K698" s="93" t="b">
        <v>0</v>
      </c>
      <c r="L698" s="93" t="b">
        <v>0</v>
      </c>
    </row>
    <row r="699" spans="1:12" ht="15">
      <c r="A699" s="94" t="s">
        <v>1215</v>
      </c>
      <c r="B699" s="93" t="s">
        <v>1018</v>
      </c>
      <c r="C699" s="93">
        <v>2</v>
      </c>
      <c r="D699" s="109">
        <v>0.0006028557895885557</v>
      </c>
      <c r="E699" s="109">
        <v>3.235949071135977</v>
      </c>
      <c r="F699" s="93" t="s">
        <v>694</v>
      </c>
      <c r="G699" s="93" t="b">
        <v>0</v>
      </c>
      <c r="H699" s="93" t="b">
        <v>0</v>
      </c>
      <c r="I699" s="93" t="b">
        <v>0</v>
      </c>
      <c r="J699" s="93" t="b">
        <v>0</v>
      </c>
      <c r="K699" s="93" t="b">
        <v>0</v>
      </c>
      <c r="L699" s="93" t="b">
        <v>0</v>
      </c>
    </row>
    <row r="700" spans="1:12" ht="15">
      <c r="A700" s="94" t="s">
        <v>794</v>
      </c>
      <c r="B700" s="93" t="s">
        <v>926</v>
      </c>
      <c r="C700" s="93">
        <v>2</v>
      </c>
      <c r="D700" s="109">
        <v>0.0006028557895885557</v>
      </c>
      <c r="E700" s="109">
        <v>2.7588278164163147</v>
      </c>
      <c r="F700" s="93" t="s">
        <v>694</v>
      </c>
      <c r="G700" s="93" t="b">
        <v>0</v>
      </c>
      <c r="H700" s="93" t="b">
        <v>0</v>
      </c>
      <c r="I700" s="93" t="b">
        <v>0</v>
      </c>
      <c r="J700" s="93" t="b">
        <v>0</v>
      </c>
      <c r="K700" s="93" t="b">
        <v>0</v>
      </c>
      <c r="L700" s="93" t="b">
        <v>0</v>
      </c>
    </row>
    <row r="701" spans="1:12" ht="15">
      <c r="A701" s="94" t="s">
        <v>909</v>
      </c>
      <c r="B701" s="93" t="s">
        <v>882</v>
      </c>
      <c r="C701" s="93">
        <v>2</v>
      </c>
      <c r="D701" s="109">
        <v>0.0006028557895885557</v>
      </c>
      <c r="E701" s="109">
        <v>2.8099803388636957</v>
      </c>
      <c r="F701" s="93" t="s">
        <v>694</v>
      </c>
      <c r="G701" s="93" t="b">
        <v>0</v>
      </c>
      <c r="H701" s="93" t="b">
        <v>0</v>
      </c>
      <c r="I701" s="93" t="b">
        <v>0</v>
      </c>
      <c r="J701" s="93" t="b">
        <v>0</v>
      </c>
      <c r="K701" s="93" t="b">
        <v>0</v>
      </c>
      <c r="L701" s="93" t="b">
        <v>0</v>
      </c>
    </row>
    <row r="702" spans="1:12" ht="15">
      <c r="A702" s="94" t="s">
        <v>1218</v>
      </c>
      <c r="B702" s="93" t="s">
        <v>1019</v>
      </c>
      <c r="C702" s="93">
        <v>2</v>
      </c>
      <c r="D702" s="109">
        <v>0.0006028557895885557</v>
      </c>
      <c r="E702" s="109">
        <v>3.235949071135977</v>
      </c>
      <c r="F702" s="93" t="s">
        <v>694</v>
      </c>
      <c r="G702" s="93" t="b">
        <v>0</v>
      </c>
      <c r="H702" s="93" t="b">
        <v>0</v>
      </c>
      <c r="I702" s="93" t="b">
        <v>0</v>
      </c>
      <c r="J702" s="93" t="b">
        <v>0</v>
      </c>
      <c r="K702" s="93" t="b">
        <v>0</v>
      </c>
      <c r="L702" s="93" t="b">
        <v>0</v>
      </c>
    </row>
    <row r="703" spans="1:12" ht="15">
      <c r="A703" s="94" t="s">
        <v>1219</v>
      </c>
      <c r="B703" s="93" t="s">
        <v>818</v>
      </c>
      <c r="C703" s="93">
        <v>2</v>
      </c>
      <c r="D703" s="109">
        <v>0.0007177308117843126</v>
      </c>
      <c r="E703" s="109">
        <v>2.8679722858413825</v>
      </c>
      <c r="F703" s="93" t="s">
        <v>694</v>
      </c>
      <c r="G703" s="93" t="b">
        <v>1</v>
      </c>
      <c r="H703" s="93" t="b">
        <v>0</v>
      </c>
      <c r="I703" s="93" t="b">
        <v>0</v>
      </c>
      <c r="J703" s="93" t="b">
        <v>0</v>
      </c>
      <c r="K703" s="93" t="b">
        <v>0</v>
      </c>
      <c r="L703" s="93" t="b">
        <v>0</v>
      </c>
    </row>
    <row r="704" spans="1:12" ht="15">
      <c r="A704" s="94" t="s">
        <v>850</v>
      </c>
      <c r="B704" s="93" t="s">
        <v>713</v>
      </c>
      <c r="C704" s="93">
        <v>2</v>
      </c>
      <c r="D704" s="109">
        <v>0.0006028557895885557</v>
      </c>
      <c r="E704" s="109">
        <v>0.6495493261656486</v>
      </c>
      <c r="F704" s="93" t="s">
        <v>694</v>
      </c>
      <c r="G704" s="93" t="b">
        <v>0</v>
      </c>
      <c r="H704" s="93" t="b">
        <v>0</v>
      </c>
      <c r="I704" s="93" t="b">
        <v>0</v>
      </c>
      <c r="J704" s="93" t="b">
        <v>1</v>
      </c>
      <c r="K704" s="93" t="b">
        <v>0</v>
      </c>
      <c r="L704" s="93" t="b">
        <v>0</v>
      </c>
    </row>
    <row r="705" spans="1:12" ht="15">
      <c r="A705" s="94" t="s">
        <v>713</v>
      </c>
      <c r="B705" s="93" t="s">
        <v>767</v>
      </c>
      <c r="C705" s="93">
        <v>2</v>
      </c>
      <c r="D705" s="109">
        <v>0.0007177308117843126</v>
      </c>
      <c r="E705" s="109">
        <v>0.23457597819483073</v>
      </c>
      <c r="F705" s="93" t="s">
        <v>694</v>
      </c>
      <c r="G705" s="93" t="b">
        <v>1</v>
      </c>
      <c r="H705" s="93" t="b">
        <v>0</v>
      </c>
      <c r="I705" s="93" t="b">
        <v>0</v>
      </c>
      <c r="J705" s="93" t="b">
        <v>0</v>
      </c>
      <c r="K705" s="93" t="b">
        <v>0</v>
      </c>
      <c r="L705" s="93" t="b">
        <v>0</v>
      </c>
    </row>
    <row r="706" spans="1:12" ht="15">
      <c r="A706" s="94" t="s">
        <v>718</v>
      </c>
      <c r="B706" s="93" t="s">
        <v>715</v>
      </c>
      <c r="C706" s="93">
        <v>2</v>
      </c>
      <c r="D706" s="109">
        <v>0.0006028557895885557</v>
      </c>
      <c r="E706" s="109">
        <v>0.024650503852928694</v>
      </c>
      <c r="F706" s="93" t="s">
        <v>694</v>
      </c>
      <c r="G706" s="93" t="b">
        <v>0</v>
      </c>
      <c r="H706" s="93" t="b">
        <v>0</v>
      </c>
      <c r="I706" s="93" t="b">
        <v>0</v>
      </c>
      <c r="J706" s="93" t="b">
        <v>0</v>
      </c>
      <c r="K706" s="93" t="b">
        <v>0</v>
      </c>
      <c r="L706" s="93" t="b">
        <v>0</v>
      </c>
    </row>
    <row r="707" spans="1:12" ht="15">
      <c r="A707" s="94" t="s">
        <v>756</v>
      </c>
      <c r="B707" s="93" t="s">
        <v>812</v>
      </c>
      <c r="C707" s="93">
        <v>2</v>
      </c>
      <c r="D707" s="109">
        <v>0.0006028557895885557</v>
      </c>
      <c r="E707" s="109">
        <v>2.3065301454216844</v>
      </c>
      <c r="F707" s="93" t="s">
        <v>694</v>
      </c>
      <c r="G707" s="93" t="b">
        <v>0</v>
      </c>
      <c r="H707" s="93" t="b">
        <v>0</v>
      </c>
      <c r="I707" s="93" t="b">
        <v>0</v>
      </c>
      <c r="J707" s="93" t="b">
        <v>0</v>
      </c>
      <c r="K707" s="93" t="b">
        <v>0</v>
      </c>
      <c r="L707" s="93" t="b">
        <v>0</v>
      </c>
    </row>
    <row r="708" spans="1:12" ht="15">
      <c r="A708" s="94" t="s">
        <v>812</v>
      </c>
      <c r="B708" s="93" t="s">
        <v>775</v>
      </c>
      <c r="C708" s="93">
        <v>2</v>
      </c>
      <c r="D708" s="109">
        <v>0.0006028557895885557</v>
      </c>
      <c r="E708" s="109">
        <v>2.691881026785701</v>
      </c>
      <c r="F708" s="93" t="s">
        <v>694</v>
      </c>
      <c r="G708" s="93" t="b">
        <v>0</v>
      </c>
      <c r="H708" s="93" t="b">
        <v>0</v>
      </c>
      <c r="I708" s="93" t="b">
        <v>0</v>
      </c>
      <c r="J708" s="93" t="b">
        <v>0</v>
      </c>
      <c r="K708" s="93" t="b">
        <v>0</v>
      </c>
      <c r="L708" s="93" t="b">
        <v>0</v>
      </c>
    </row>
    <row r="709" spans="1:12" ht="15">
      <c r="A709" s="94" t="s">
        <v>761</v>
      </c>
      <c r="B709" s="93" t="s">
        <v>1015</v>
      </c>
      <c r="C709" s="93">
        <v>2</v>
      </c>
      <c r="D709" s="109">
        <v>0.0007177308117843126</v>
      </c>
      <c r="E709" s="109">
        <v>2.3328590841440335</v>
      </c>
      <c r="F709" s="93" t="s">
        <v>694</v>
      </c>
      <c r="G709" s="93" t="b">
        <v>0</v>
      </c>
      <c r="H709" s="93" t="b">
        <v>0</v>
      </c>
      <c r="I709" s="93" t="b">
        <v>0</v>
      </c>
      <c r="J709" s="93" t="b">
        <v>0</v>
      </c>
      <c r="K709" s="93" t="b">
        <v>0</v>
      </c>
      <c r="L709" s="93" t="b">
        <v>0</v>
      </c>
    </row>
    <row r="710" spans="1:12" ht="15">
      <c r="A710" s="94" t="s">
        <v>818</v>
      </c>
      <c r="B710" s="93" t="s">
        <v>752</v>
      </c>
      <c r="C710" s="93">
        <v>2</v>
      </c>
      <c r="D710" s="109">
        <v>0.0006028557895885557</v>
      </c>
      <c r="E710" s="109">
        <v>1.8467829867714445</v>
      </c>
      <c r="F710" s="93" t="s">
        <v>694</v>
      </c>
      <c r="G710" s="93" t="b">
        <v>0</v>
      </c>
      <c r="H710" s="93" t="b">
        <v>0</v>
      </c>
      <c r="I710" s="93" t="b">
        <v>0</v>
      </c>
      <c r="J710" s="93" t="b">
        <v>0</v>
      </c>
      <c r="K710" s="93" t="b">
        <v>0</v>
      </c>
      <c r="L710" s="93" t="b">
        <v>0</v>
      </c>
    </row>
    <row r="711" spans="1:12" ht="15">
      <c r="A711" s="94" t="s">
        <v>837</v>
      </c>
      <c r="B711" s="93" t="s">
        <v>838</v>
      </c>
      <c r="C711" s="93">
        <v>2</v>
      </c>
      <c r="D711" s="109">
        <v>0.0006028557895885557</v>
      </c>
      <c r="E711" s="109">
        <v>3.412040330191658</v>
      </c>
      <c r="F711" s="93" t="s">
        <v>694</v>
      </c>
      <c r="G711" s="93" t="b">
        <v>0</v>
      </c>
      <c r="H711" s="93" t="b">
        <v>0</v>
      </c>
      <c r="I711" s="93" t="b">
        <v>0</v>
      </c>
      <c r="J711" s="93" t="b">
        <v>0</v>
      </c>
      <c r="K711" s="93" t="b">
        <v>0</v>
      </c>
      <c r="L711" s="93" t="b">
        <v>0</v>
      </c>
    </row>
    <row r="712" spans="1:12" ht="15">
      <c r="A712" s="94" t="s">
        <v>927</v>
      </c>
      <c r="B712" s="93" t="s">
        <v>794</v>
      </c>
      <c r="C712" s="93">
        <v>2</v>
      </c>
      <c r="D712" s="109">
        <v>0.0006028557895885557</v>
      </c>
      <c r="E712" s="109">
        <v>2.633889079808015</v>
      </c>
      <c r="F712" s="93" t="s">
        <v>694</v>
      </c>
      <c r="G712" s="93" t="b">
        <v>0</v>
      </c>
      <c r="H712" s="93" t="b">
        <v>0</v>
      </c>
      <c r="I712" s="93" t="b">
        <v>0</v>
      </c>
      <c r="J712" s="93" t="b">
        <v>0</v>
      </c>
      <c r="K712" s="93" t="b">
        <v>0</v>
      </c>
      <c r="L712" s="93" t="b">
        <v>0</v>
      </c>
    </row>
    <row r="713" spans="1:12" ht="15">
      <c r="A713" s="94" t="s">
        <v>794</v>
      </c>
      <c r="B713" s="93" t="s">
        <v>714</v>
      </c>
      <c r="C713" s="93">
        <v>2</v>
      </c>
      <c r="D713" s="109">
        <v>0.0006028557895885557</v>
      </c>
      <c r="E713" s="109">
        <v>0.6943698271893961</v>
      </c>
      <c r="F713" s="93" t="s">
        <v>694</v>
      </c>
      <c r="G713" s="93" t="b">
        <v>0</v>
      </c>
      <c r="H713" s="93" t="b">
        <v>0</v>
      </c>
      <c r="I713" s="93" t="b">
        <v>0</v>
      </c>
      <c r="J713" s="93" t="b">
        <v>0</v>
      </c>
      <c r="K713" s="93" t="b">
        <v>0</v>
      </c>
      <c r="L713" s="93" t="b">
        <v>0</v>
      </c>
    </row>
    <row r="714" spans="1:12" ht="15">
      <c r="A714" s="94" t="s">
        <v>713</v>
      </c>
      <c r="B714" s="93" t="s">
        <v>781</v>
      </c>
      <c r="C714" s="93">
        <v>2</v>
      </c>
      <c r="D714" s="109">
        <v>0.0007177308117843126</v>
      </c>
      <c r="E714" s="109">
        <v>0.6495493261656486</v>
      </c>
      <c r="F714" s="93" t="s">
        <v>694</v>
      </c>
      <c r="G714" s="93" t="b">
        <v>1</v>
      </c>
      <c r="H714" s="93" t="b">
        <v>0</v>
      </c>
      <c r="I714" s="93" t="b">
        <v>0</v>
      </c>
      <c r="J714" s="93" t="b">
        <v>0</v>
      </c>
      <c r="K714" s="93" t="b">
        <v>0</v>
      </c>
      <c r="L714" s="93" t="b">
        <v>0</v>
      </c>
    </row>
    <row r="715" spans="1:12" ht="15">
      <c r="A715" s="94" t="s">
        <v>1229</v>
      </c>
      <c r="B715" s="93" t="s">
        <v>1230</v>
      </c>
      <c r="C715" s="93">
        <v>2</v>
      </c>
      <c r="D715" s="109">
        <v>0.0007177308117843126</v>
      </c>
      <c r="E715" s="109">
        <v>3.412040330191658</v>
      </c>
      <c r="F715" s="93" t="s">
        <v>694</v>
      </c>
      <c r="G715" s="93" t="b">
        <v>0</v>
      </c>
      <c r="H715" s="93" t="b">
        <v>0</v>
      </c>
      <c r="I715" s="93" t="b">
        <v>0</v>
      </c>
      <c r="J715" s="93" t="b">
        <v>0</v>
      </c>
      <c r="K715" s="93" t="b">
        <v>0</v>
      </c>
      <c r="L715" s="93" t="b">
        <v>0</v>
      </c>
    </row>
    <row r="716" spans="1:12" ht="15">
      <c r="A716" s="94" t="s">
        <v>714</v>
      </c>
      <c r="B716" s="93" t="s">
        <v>713</v>
      </c>
      <c r="C716" s="93">
        <v>38</v>
      </c>
      <c r="D716" s="109">
        <v>0</v>
      </c>
      <c r="E716" s="109">
        <v>0.9920310703287246</v>
      </c>
      <c r="F716" s="93" t="s">
        <v>695</v>
      </c>
      <c r="G716" s="93" t="b">
        <v>0</v>
      </c>
      <c r="H716" s="93" t="b">
        <v>0</v>
      </c>
      <c r="I716" s="93" t="b">
        <v>0</v>
      </c>
      <c r="J716" s="93" t="b">
        <v>1</v>
      </c>
      <c r="K716" s="93" t="b">
        <v>0</v>
      </c>
      <c r="L716" s="93" t="b">
        <v>0</v>
      </c>
    </row>
    <row r="717" spans="1:12" ht="15">
      <c r="A717" s="94" t="s">
        <v>713</v>
      </c>
      <c r="B717" s="93" t="s">
        <v>716</v>
      </c>
      <c r="C717" s="93">
        <v>10</v>
      </c>
      <c r="D717" s="109">
        <v>0</v>
      </c>
      <c r="E717" s="109">
        <v>0.9920310703287246</v>
      </c>
      <c r="F717" s="93" t="s">
        <v>695</v>
      </c>
      <c r="G717" s="93" t="b">
        <v>1</v>
      </c>
      <c r="H717" s="93" t="b">
        <v>0</v>
      </c>
      <c r="I717" s="93" t="b">
        <v>0</v>
      </c>
      <c r="J717" s="93" t="b">
        <v>0</v>
      </c>
      <c r="K717" s="93" t="b">
        <v>0</v>
      </c>
      <c r="L717" s="93" t="b">
        <v>0</v>
      </c>
    </row>
    <row r="718" spans="1:12" ht="15">
      <c r="A718" s="94" t="s">
        <v>716</v>
      </c>
      <c r="B718" s="93" t="s">
        <v>717</v>
      </c>
      <c r="C718" s="93">
        <v>10</v>
      </c>
      <c r="D718" s="109">
        <v>0</v>
      </c>
      <c r="E718" s="109">
        <v>1.6354837468149122</v>
      </c>
      <c r="F718" s="93" t="s">
        <v>695</v>
      </c>
      <c r="G718" s="93" t="b">
        <v>0</v>
      </c>
      <c r="H718" s="93" t="b">
        <v>0</v>
      </c>
      <c r="I718" s="93" t="b">
        <v>0</v>
      </c>
      <c r="J718" s="93" t="b">
        <v>0</v>
      </c>
      <c r="K718" s="93" t="b">
        <v>0</v>
      </c>
      <c r="L718" s="93" t="b">
        <v>0</v>
      </c>
    </row>
    <row r="719" spans="1:12" ht="15">
      <c r="A719" s="94" t="s">
        <v>751</v>
      </c>
      <c r="B719" s="93" t="s">
        <v>809</v>
      </c>
      <c r="C719" s="93">
        <v>6</v>
      </c>
      <c r="D719" s="109">
        <v>0.003045978255602147</v>
      </c>
      <c r="E719" s="109">
        <v>1.7323937598229686</v>
      </c>
      <c r="F719" s="93" t="s">
        <v>695</v>
      </c>
      <c r="G719" s="93" t="b">
        <v>0</v>
      </c>
      <c r="H719" s="93" t="b">
        <v>0</v>
      </c>
      <c r="I719" s="93" t="b">
        <v>0</v>
      </c>
      <c r="J719" s="93" t="b">
        <v>0</v>
      </c>
      <c r="K719" s="93" t="b">
        <v>0</v>
      </c>
      <c r="L719" s="93" t="b">
        <v>0</v>
      </c>
    </row>
    <row r="720" spans="1:12" ht="15">
      <c r="A720" s="94" t="s">
        <v>731</v>
      </c>
      <c r="B720" s="93" t="s">
        <v>733</v>
      </c>
      <c r="C720" s="93">
        <v>5</v>
      </c>
      <c r="D720" s="109">
        <v>0</v>
      </c>
      <c r="E720" s="109">
        <v>1.9365137424788934</v>
      </c>
      <c r="F720" s="93" t="s">
        <v>695</v>
      </c>
      <c r="G720" s="93" t="b">
        <v>0</v>
      </c>
      <c r="H720" s="93" t="b">
        <v>0</v>
      </c>
      <c r="I720" s="93" t="b">
        <v>0</v>
      </c>
      <c r="J720" s="93" t="b">
        <v>0</v>
      </c>
      <c r="K720" s="93" t="b">
        <v>0</v>
      </c>
      <c r="L720" s="93" t="b">
        <v>0</v>
      </c>
    </row>
    <row r="721" spans="1:12" ht="15">
      <c r="A721" s="94" t="s">
        <v>733</v>
      </c>
      <c r="B721" s="93" t="s">
        <v>714</v>
      </c>
      <c r="C721" s="93">
        <v>5</v>
      </c>
      <c r="D721" s="109">
        <v>0</v>
      </c>
      <c r="E721" s="109">
        <v>1.0672820227479172</v>
      </c>
      <c r="F721" s="93" t="s">
        <v>695</v>
      </c>
      <c r="G721" s="93" t="b">
        <v>0</v>
      </c>
      <c r="H721" s="93" t="b">
        <v>0</v>
      </c>
      <c r="I721" s="93" t="b">
        <v>0</v>
      </c>
      <c r="J721" s="93" t="b">
        <v>0</v>
      </c>
      <c r="K721" s="93" t="b">
        <v>0</v>
      </c>
      <c r="L721" s="93" t="b">
        <v>0</v>
      </c>
    </row>
    <row r="722" spans="1:12" ht="15">
      <c r="A722" s="94" t="s">
        <v>713</v>
      </c>
      <c r="B722" s="93" t="s">
        <v>734</v>
      </c>
      <c r="C722" s="93">
        <v>5</v>
      </c>
      <c r="D722" s="109">
        <v>0</v>
      </c>
      <c r="E722" s="109">
        <v>0.9920310703287246</v>
      </c>
      <c r="F722" s="93" t="s">
        <v>695</v>
      </c>
      <c r="G722" s="93" t="b">
        <v>1</v>
      </c>
      <c r="H722" s="93" t="b">
        <v>0</v>
      </c>
      <c r="I722" s="93" t="b">
        <v>0</v>
      </c>
      <c r="J722" s="93" t="b">
        <v>0</v>
      </c>
      <c r="K722" s="93" t="b">
        <v>0</v>
      </c>
      <c r="L722" s="93" t="b">
        <v>0</v>
      </c>
    </row>
    <row r="723" spans="1:12" ht="15">
      <c r="A723" s="94" t="s">
        <v>734</v>
      </c>
      <c r="B723" s="93" t="s">
        <v>714</v>
      </c>
      <c r="C723" s="93">
        <v>5</v>
      </c>
      <c r="D723" s="109">
        <v>0</v>
      </c>
      <c r="E723" s="109">
        <v>1.0672820227479172</v>
      </c>
      <c r="F723" s="93" t="s">
        <v>695</v>
      </c>
      <c r="G723" s="93" t="b">
        <v>0</v>
      </c>
      <c r="H723" s="93" t="b">
        <v>0</v>
      </c>
      <c r="I723" s="93" t="b">
        <v>0</v>
      </c>
      <c r="J723" s="93" t="b">
        <v>0</v>
      </c>
      <c r="K723" s="93" t="b">
        <v>0</v>
      </c>
      <c r="L723" s="93" t="b">
        <v>0</v>
      </c>
    </row>
    <row r="724" spans="1:12" ht="15">
      <c r="A724" s="94" t="s">
        <v>717</v>
      </c>
      <c r="B724" s="93" t="s">
        <v>740</v>
      </c>
      <c r="C724" s="93">
        <v>5</v>
      </c>
      <c r="D724" s="109">
        <v>0</v>
      </c>
      <c r="E724" s="109">
        <v>1.6354837468149122</v>
      </c>
      <c r="F724" s="93" t="s">
        <v>695</v>
      </c>
      <c r="G724" s="93" t="b">
        <v>0</v>
      </c>
      <c r="H724" s="93" t="b">
        <v>0</v>
      </c>
      <c r="I724" s="93" t="b">
        <v>0</v>
      </c>
      <c r="J724" s="93" t="b">
        <v>0</v>
      </c>
      <c r="K724" s="93" t="b">
        <v>0</v>
      </c>
      <c r="L724" s="93" t="b">
        <v>0</v>
      </c>
    </row>
    <row r="725" spans="1:12" ht="15">
      <c r="A725" s="94" t="s">
        <v>740</v>
      </c>
      <c r="B725" s="93" t="s">
        <v>714</v>
      </c>
      <c r="C725" s="93">
        <v>5</v>
      </c>
      <c r="D725" s="109">
        <v>0</v>
      </c>
      <c r="E725" s="109">
        <v>1.0672820227479172</v>
      </c>
      <c r="F725" s="93" t="s">
        <v>695</v>
      </c>
      <c r="G725" s="93" t="b">
        <v>0</v>
      </c>
      <c r="H725" s="93" t="b">
        <v>0</v>
      </c>
      <c r="I725" s="93" t="b">
        <v>0</v>
      </c>
      <c r="J725" s="93" t="b">
        <v>0</v>
      </c>
      <c r="K725" s="93" t="b">
        <v>0</v>
      </c>
      <c r="L725" s="93" t="b">
        <v>0</v>
      </c>
    </row>
    <row r="726" spans="1:12" ht="15">
      <c r="A726" s="94" t="s">
        <v>717</v>
      </c>
      <c r="B726" s="93" t="s">
        <v>741</v>
      </c>
      <c r="C726" s="93">
        <v>5</v>
      </c>
      <c r="D726" s="109">
        <v>0</v>
      </c>
      <c r="E726" s="109">
        <v>1.6354837468149122</v>
      </c>
      <c r="F726" s="93" t="s">
        <v>695</v>
      </c>
      <c r="G726" s="93" t="b">
        <v>0</v>
      </c>
      <c r="H726" s="93" t="b">
        <v>0</v>
      </c>
      <c r="I726" s="93" t="b">
        <v>0</v>
      </c>
      <c r="J726" s="93" t="b">
        <v>0</v>
      </c>
      <c r="K726" s="93" t="b">
        <v>0</v>
      </c>
      <c r="L726" s="93" t="b">
        <v>0</v>
      </c>
    </row>
    <row r="727" spans="1:12" ht="15">
      <c r="A727" s="94" t="s">
        <v>741</v>
      </c>
      <c r="B727" s="93" t="s">
        <v>739</v>
      </c>
      <c r="C727" s="93">
        <v>5</v>
      </c>
      <c r="D727" s="109">
        <v>0</v>
      </c>
      <c r="E727" s="109">
        <v>1.8573324964312685</v>
      </c>
      <c r="F727" s="93" t="s">
        <v>695</v>
      </c>
      <c r="G727" s="93" t="b">
        <v>0</v>
      </c>
      <c r="H727" s="93" t="b">
        <v>0</v>
      </c>
      <c r="I727" s="93" t="b">
        <v>0</v>
      </c>
      <c r="J727" s="93" t="b">
        <v>0</v>
      </c>
      <c r="K727" s="93" t="b">
        <v>0</v>
      </c>
      <c r="L727" s="93" t="b">
        <v>0</v>
      </c>
    </row>
    <row r="728" spans="1:12" ht="15">
      <c r="A728" s="94" t="s">
        <v>739</v>
      </c>
      <c r="B728" s="93" t="s">
        <v>742</v>
      </c>
      <c r="C728" s="93">
        <v>5</v>
      </c>
      <c r="D728" s="109">
        <v>0</v>
      </c>
      <c r="E728" s="109">
        <v>1.8573324964312685</v>
      </c>
      <c r="F728" s="93" t="s">
        <v>695</v>
      </c>
      <c r="G728" s="93" t="b">
        <v>0</v>
      </c>
      <c r="H728" s="93" t="b">
        <v>0</v>
      </c>
      <c r="I728" s="93" t="b">
        <v>0</v>
      </c>
      <c r="J728" s="93" t="b">
        <v>0</v>
      </c>
      <c r="K728" s="93" t="b">
        <v>0</v>
      </c>
      <c r="L728" s="93" t="b">
        <v>0</v>
      </c>
    </row>
    <row r="729" spans="1:12" ht="15">
      <c r="A729" s="94" t="s">
        <v>742</v>
      </c>
      <c r="B729" s="93" t="s">
        <v>743</v>
      </c>
      <c r="C729" s="93">
        <v>5</v>
      </c>
      <c r="D729" s="109">
        <v>0</v>
      </c>
      <c r="E729" s="109">
        <v>1.9365137424788934</v>
      </c>
      <c r="F729" s="93" t="s">
        <v>695</v>
      </c>
      <c r="G729" s="93" t="b">
        <v>0</v>
      </c>
      <c r="H729" s="93" t="b">
        <v>0</v>
      </c>
      <c r="I729" s="93" t="b">
        <v>0</v>
      </c>
      <c r="J729" s="93" t="b">
        <v>0</v>
      </c>
      <c r="K729" s="93" t="b">
        <v>0</v>
      </c>
      <c r="L729" s="93" t="b">
        <v>0</v>
      </c>
    </row>
    <row r="730" spans="1:12" ht="15">
      <c r="A730" s="94" t="s">
        <v>743</v>
      </c>
      <c r="B730" s="93" t="s">
        <v>722</v>
      </c>
      <c r="C730" s="93">
        <v>5</v>
      </c>
      <c r="D730" s="109">
        <v>0</v>
      </c>
      <c r="E730" s="109">
        <v>1.8573324964312685</v>
      </c>
      <c r="F730" s="93" t="s">
        <v>695</v>
      </c>
      <c r="G730" s="93" t="b">
        <v>0</v>
      </c>
      <c r="H730" s="93" t="b">
        <v>0</v>
      </c>
      <c r="I730" s="93" t="b">
        <v>0</v>
      </c>
      <c r="J730" s="93" t="b">
        <v>0</v>
      </c>
      <c r="K730" s="93" t="b">
        <v>0</v>
      </c>
      <c r="L730" s="93" t="b">
        <v>0</v>
      </c>
    </row>
    <row r="731" spans="1:12" ht="15">
      <c r="A731" s="94" t="s">
        <v>722</v>
      </c>
      <c r="B731" s="93" t="s">
        <v>744</v>
      </c>
      <c r="C731" s="93">
        <v>5</v>
      </c>
      <c r="D731" s="109">
        <v>0</v>
      </c>
      <c r="E731" s="109">
        <v>1.8573324964312685</v>
      </c>
      <c r="F731" s="93" t="s">
        <v>695</v>
      </c>
      <c r="G731" s="93" t="b">
        <v>0</v>
      </c>
      <c r="H731" s="93" t="b">
        <v>0</v>
      </c>
      <c r="I731" s="93" t="b">
        <v>0</v>
      </c>
      <c r="J731" s="93" t="b">
        <v>0</v>
      </c>
      <c r="K731" s="93" t="b">
        <v>0</v>
      </c>
      <c r="L731" s="93" t="b">
        <v>0</v>
      </c>
    </row>
    <row r="732" spans="1:12" ht="15">
      <c r="A732" s="94" t="s">
        <v>744</v>
      </c>
      <c r="B732" s="93" t="s">
        <v>723</v>
      </c>
      <c r="C732" s="93">
        <v>5</v>
      </c>
      <c r="D732" s="109">
        <v>0</v>
      </c>
      <c r="E732" s="109">
        <v>1.9365137424788934</v>
      </c>
      <c r="F732" s="93" t="s">
        <v>695</v>
      </c>
      <c r="G732" s="93" t="b">
        <v>0</v>
      </c>
      <c r="H732" s="93" t="b">
        <v>0</v>
      </c>
      <c r="I732" s="93" t="b">
        <v>0</v>
      </c>
      <c r="J732" s="93" t="b">
        <v>0</v>
      </c>
      <c r="K732" s="93" t="b">
        <v>0</v>
      </c>
      <c r="L732" s="93" t="b">
        <v>0</v>
      </c>
    </row>
    <row r="733" spans="1:12" ht="15">
      <c r="A733" s="94" t="s">
        <v>723</v>
      </c>
      <c r="B733" s="93" t="s">
        <v>746</v>
      </c>
      <c r="C733" s="93">
        <v>5</v>
      </c>
      <c r="D733" s="109">
        <v>0</v>
      </c>
      <c r="E733" s="109">
        <v>1.9365137424788934</v>
      </c>
      <c r="F733" s="93" t="s">
        <v>695</v>
      </c>
      <c r="G733" s="93" t="b">
        <v>0</v>
      </c>
      <c r="H733" s="93" t="b">
        <v>0</v>
      </c>
      <c r="I733" s="93" t="b">
        <v>0</v>
      </c>
      <c r="J733" s="93" t="b">
        <v>0</v>
      </c>
      <c r="K733" s="93" t="b">
        <v>0</v>
      </c>
      <c r="L733" s="93" t="b">
        <v>0</v>
      </c>
    </row>
    <row r="734" spans="1:12" ht="15">
      <c r="A734" s="94" t="s">
        <v>746</v>
      </c>
      <c r="B734" s="93" t="s">
        <v>732</v>
      </c>
      <c r="C734" s="93">
        <v>5</v>
      </c>
      <c r="D734" s="109">
        <v>0</v>
      </c>
      <c r="E734" s="109">
        <v>1.9365137424788934</v>
      </c>
      <c r="F734" s="93" t="s">
        <v>695</v>
      </c>
      <c r="G734" s="93" t="b">
        <v>0</v>
      </c>
      <c r="H734" s="93" t="b">
        <v>0</v>
      </c>
      <c r="I734" s="93" t="b">
        <v>0</v>
      </c>
      <c r="J734" s="93" t="b">
        <v>0</v>
      </c>
      <c r="K734" s="93" t="b">
        <v>0</v>
      </c>
      <c r="L734" s="93" t="b">
        <v>0</v>
      </c>
    </row>
    <row r="735" spans="1:12" ht="15">
      <c r="A735" s="94" t="s">
        <v>732</v>
      </c>
      <c r="B735" s="93" t="s">
        <v>715</v>
      </c>
      <c r="C735" s="93">
        <v>5</v>
      </c>
      <c r="D735" s="109">
        <v>0</v>
      </c>
      <c r="E735" s="109">
        <v>1.594091061656687</v>
      </c>
      <c r="F735" s="93" t="s">
        <v>695</v>
      </c>
      <c r="G735" s="93" t="b">
        <v>0</v>
      </c>
      <c r="H735" s="93" t="b">
        <v>0</v>
      </c>
      <c r="I735" s="93" t="b">
        <v>0</v>
      </c>
      <c r="J735" s="93" t="b">
        <v>0</v>
      </c>
      <c r="K735" s="93" t="b">
        <v>0</v>
      </c>
      <c r="L735" s="93" t="b">
        <v>0</v>
      </c>
    </row>
    <row r="736" spans="1:12" ht="15">
      <c r="A736" s="94" t="s">
        <v>715</v>
      </c>
      <c r="B736" s="93" t="s">
        <v>724</v>
      </c>
      <c r="C736" s="93">
        <v>5</v>
      </c>
      <c r="D736" s="109">
        <v>0</v>
      </c>
      <c r="E736" s="109">
        <v>1.594091061656687</v>
      </c>
      <c r="F736" s="93" t="s">
        <v>695</v>
      </c>
      <c r="G736" s="93" t="b">
        <v>0</v>
      </c>
      <c r="H736" s="93" t="b">
        <v>0</v>
      </c>
      <c r="I736" s="93" t="b">
        <v>0</v>
      </c>
      <c r="J736" s="93" t="b">
        <v>1</v>
      </c>
      <c r="K736" s="93" t="b">
        <v>0</v>
      </c>
      <c r="L736" s="93" t="b">
        <v>0</v>
      </c>
    </row>
    <row r="737" spans="1:12" ht="15">
      <c r="A737" s="94" t="s">
        <v>724</v>
      </c>
      <c r="B737" s="93" t="s">
        <v>747</v>
      </c>
      <c r="C737" s="93">
        <v>5</v>
      </c>
      <c r="D737" s="109">
        <v>0</v>
      </c>
      <c r="E737" s="109">
        <v>1.9365137424788934</v>
      </c>
      <c r="F737" s="93" t="s">
        <v>695</v>
      </c>
      <c r="G737" s="93" t="b">
        <v>1</v>
      </c>
      <c r="H737" s="93" t="b">
        <v>0</v>
      </c>
      <c r="I737" s="93" t="b">
        <v>0</v>
      </c>
      <c r="J737" s="93" t="b">
        <v>0</v>
      </c>
      <c r="K737" s="93" t="b">
        <v>0</v>
      </c>
      <c r="L737" s="93" t="b">
        <v>0</v>
      </c>
    </row>
    <row r="738" spans="1:12" ht="15">
      <c r="A738" s="94" t="s">
        <v>747</v>
      </c>
      <c r="B738" s="93" t="s">
        <v>748</v>
      </c>
      <c r="C738" s="93">
        <v>5</v>
      </c>
      <c r="D738" s="109">
        <v>0</v>
      </c>
      <c r="E738" s="109">
        <v>1.9365137424788934</v>
      </c>
      <c r="F738" s="93" t="s">
        <v>695</v>
      </c>
      <c r="G738" s="93" t="b">
        <v>0</v>
      </c>
      <c r="H738" s="93" t="b">
        <v>0</v>
      </c>
      <c r="I738" s="93" t="b">
        <v>0</v>
      </c>
      <c r="J738" s="93" t="b">
        <v>1</v>
      </c>
      <c r="K738" s="93" t="b">
        <v>0</v>
      </c>
      <c r="L738" s="93" t="b">
        <v>0</v>
      </c>
    </row>
    <row r="739" spans="1:12" ht="15">
      <c r="A739" s="94" t="s">
        <v>748</v>
      </c>
      <c r="B739" s="93" t="s">
        <v>745</v>
      </c>
      <c r="C739" s="93">
        <v>5</v>
      </c>
      <c r="D739" s="109">
        <v>0</v>
      </c>
      <c r="E739" s="109">
        <v>1.9365137424788934</v>
      </c>
      <c r="F739" s="93" t="s">
        <v>695</v>
      </c>
      <c r="G739" s="93" t="b">
        <v>1</v>
      </c>
      <c r="H739" s="93" t="b">
        <v>0</v>
      </c>
      <c r="I739" s="93" t="b">
        <v>0</v>
      </c>
      <c r="J739" s="93" t="b">
        <v>0</v>
      </c>
      <c r="K739" s="93" t="b">
        <v>0</v>
      </c>
      <c r="L739" s="93" t="b">
        <v>0</v>
      </c>
    </row>
    <row r="740" spans="1:12" ht="15">
      <c r="A740" s="94" t="s">
        <v>745</v>
      </c>
      <c r="B740" s="93" t="s">
        <v>721</v>
      </c>
      <c r="C740" s="93">
        <v>5</v>
      </c>
      <c r="D740" s="109">
        <v>0</v>
      </c>
      <c r="E740" s="109">
        <v>1.9365137424788934</v>
      </c>
      <c r="F740" s="93" t="s">
        <v>695</v>
      </c>
      <c r="G740" s="93" t="b">
        <v>0</v>
      </c>
      <c r="H740" s="93" t="b">
        <v>0</v>
      </c>
      <c r="I740" s="93" t="b">
        <v>0</v>
      </c>
      <c r="J740" s="93" t="b">
        <v>0</v>
      </c>
      <c r="K740" s="93" t="b">
        <v>1</v>
      </c>
      <c r="L740" s="93" t="b">
        <v>0</v>
      </c>
    </row>
    <row r="741" spans="1:12" ht="15">
      <c r="A741" s="94" t="s">
        <v>721</v>
      </c>
      <c r="B741" s="93" t="s">
        <v>728</v>
      </c>
      <c r="C741" s="93">
        <v>5</v>
      </c>
      <c r="D741" s="109">
        <v>0</v>
      </c>
      <c r="E741" s="109">
        <v>1.9365137424788934</v>
      </c>
      <c r="F741" s="93" t="s">
        <v>695</v>
      </c>
      <c r="G741" s="93" t="b">
        <v>0</v>
      </c>
      <c r="H741" s="93" t="b">
        <v>1</v>
      </c>
      <c r="I741" s="93" t="b">
        <v>0</v>
      </c>
      <c r="J741" s="93" t="b">
        <v>0</v>
      </c>
      <c r="K741" s="93" t="b">
        <v>0</v>
      </c>
      <c r="L741" s="93" t="b">
        <v>0</v>
      </c>
    </row>
    <row r="742" spans="1:12" ht="15">
      <c r="A742" s="94" t="s">
        <v>728</v>
      </c>
      <c r="B742" s="93" t="s">
        <v>713</v>
      </c>
      <c r="C742" s="93">
        <v>5</v>
      </c>
      <c r="D742" s="109">
        <v>0</v>
      </c>
      <c r="E742" s="109">
        <v>0.9920310703287246</v>
      </c>
      <c r="F742" s="93" t="s">
        <v>695</v>
      </c>
      <c r="G742" s="93" t="b">
        <v>0</v>
      </c>
      <c r="H742" s="93" t="b">
        <v>0</v>
      </c>
      <c r="I742" s="93" t="b">
        <v>0</v>
      </c>
      <c r="J742" s="93" t="b">
        <v>1</v>
      </c>
      <c r="K742" s="93" t="b">
        <v>0</v>
      </c>
      <c r="L742" s="93" t="b">
        <v>0</v>
      </c>
    </row>
    <row r="743" spans="1:12" ht="15">
      <c r="A743" s="94" t="s">
        <v>713</v>
      </c>
      <c r="B743" s="93" t="s">
        <v>720</v>
      </c>
      <c r="C743" s="93">
        <v>5</v>
      </c>
      <c r="D743" s="109">
        <v>0</v>
      </c>
      <c r="E743" s="109">
        <v>0.9920310703287246</v>
      </c>
      <c r="F743" s="93" t="s">
        <v>695</v>
      </c>
      <c r="G743" s="93" t="b">
        <v>1</v>
      </c>
      <c r="H743" s="93" t="b">
        <v>0</v>
      </c>
      <c r="I743" s="93" t="b">
        <v>0</v>
      </c>
      <c r="J743" s="93" t="b">
        <v>0</v>
      </c>
      <c r="K743" s="93" t="b">
        <v>0</v>
      </c>
      <c r="L743" s="93" t="b">
        <v>0</v>
      </c>
    </row>
    <row r="744" spans="1:12" ht="15">
      <c r="A744" s="94" t="s">
        <v>720</v>
      </c>
      <c r="B744" s="93" t="s">
        <v>719</v>
      </c>
      <c r="C744" s="93">
        <v>5</v>
      </c>
      <c r="D744" s="109">
        <v>0</v>
      </c>
      <c r="E744" s="109">
        <v>1.9365137424788934</v>
      </c>
      <c r="F744" s="93" t="s">
        <v>695</v>
      </c>
      <c r="G744" s="93" t="b">
        <v>0</v>
      </c>
      <c r="H744" s="93" t="b">
        <v>0</v>
      </c>
      <c r="I744" s="93" t="b">
        <v>0</v>
      </c>
      <c r="J744" s="93" t="b">
        <v>0</v>
      </c>
      <c r="K744" s="93" t="b">
        <v>0</v>
      </c>
      <c r="L744" s="93" t="b">
        <v>0</v>
      </c>
    </row>
    <row r="745" spans="1:12" ht="15">
      <c r="A745" s="94" t="s">
        <v>719</v>
      </c>
      <c r="B745" s="93" t="s">
        <v>718</v>
      </c>
      <c r="C745" s="93">
        <v>5</v>
      </c>
      <c r="D745" s="109">
        <v>0</v>
      </c>
      <c r="E745" s="109">
        <v>1.6812412373755872</v>
      </c>
      <c r="F745" s="93" t="s">
        <v>695</v>
      </c>
      <c r="G745" s="93" t="b">
        <v>0</v>
      </c>
      <c r="H745" s="93" t="b">
        <v>0</v>
      </c>
      <c r="I745" s="93" t="b">
        <v>0</v>
      </c>
      <c r="J745" s="93" t="b">
        <v>0</v>
      </c>
      <c r="K745" s="93" t="b">
        <v>0</v>
      </c>
      <c r="L745" s="93" t="b">
        <v>0</v>
      </c>
    </row>
    <row r="746" spans="1:12" ht="15">
      <c r="A746" s="94" t="s">
        <v>718</v>
      </c>
      <c r="B746" s="93" t="s">
        <v>749</v>
      </c>
      <c r="C746" s="93">
        <v>5</v>
      </c>
      <c r="D746" s="109">
        <v>0</v>
      </c>
      <c r="E746" s="109">
        <v>1.6812412373755872</v>
      </c>
      <c r="F746" s="93" t="s">
        <v>695</v>
      </c>
      <c r="G746" s="93" t="b">
        <v>0</v>
      </c>
      <c r="H746" s="93" t="b">
        <v>0</v>
      </c>
      <c r="I746" s="93" t="b">
        <v>0</v>
      </c>
      <c r="J746" s="93" t="b">
        <v>0</v>
      </c>
      <c r="K746" s="93" t="b">
        <v>0</v>
      </c>
      <c r="L746" s="93" t="b">
        <v>0</v>
      </c>
    </row>
    <row r="747" spans="1:12" ht="15">
      <c r="A747" s="94" t="s">
        <v>749</v>
      </c>
      <c r="B747" s="93" t="s">
        <v>729</v>
      </c>
      <c r="C747" s="93">
        <v>5</v>
      </c>
      <c r="D747" s="109">
        <v>0</v>
      </c>
      <c r="E747" s="109">
        <v>1.9365137424788934</v>
      </c>
      <c r="F747" s="93" t="s">
        <v>695</v>
      </c>
      <c r="G747" s="93" t="b">
        <v>0</v>
      </c>
      <c r="H747" s="93" t="b">
        <v>0</v>
      </c>
      <c r="I747" s="93" t="b">
        <v>0</v>
      </c>
      <c r="J747" s="93" t="b">
        <v>0</v>
      </c>
      <c r="K747" s="93" t="b">
        <v>0</v>
      </c>
      <c r="L747" s="93" t="b">
        <v>0</v>
      </c>
    </row>
    <row r="748" spans="1:12" ht="15">
      <c r="A748" s="94" t="s">
        <v>729</v>
      </c>
      <c r="B748" s="93" t="s">
        <v>750</v>
      </c>
      <c r="C748" s="93">
        <v>5</v>
      </c>
      <c r="D748" s="109">
        <v>0</v>
      </c>
      <c r="E748" s="109">
        <v>1.9365137424788934</v>
      </c>
      <c r="F748" s="93" t="s">
        <v>695</v>
      </c>
      <c r="G748" s="93" t="b">
        <v>0</v>
      </c>
      <c r="H748" s="93" t="b">
        <v>0</v>
      </c>
      <c r="I748" s="93" t="b">
        <v>0</v>
      </c>
      <c r="J748" s="93" t="b">
        <v>0</v>
      </c>
      <c r="K748" s="93" t="b">
        <v>0</v>
      </c>
      <c r="L748" s="93" t="b">
        <v>0</v>
      </c>
    </row>
    <row r="749" spans="1:12" ht="15">
      <c r="A749" s="94" t="s">
        <v>750</v>
      </c>
      <c r="B749" s="93" t="s">
        <v>715</v>
      </c>
      <c r="C749" s="93">
        <v>5</v>
      </c>
      <c r="D749" s="109">
        <v>0</v>
      </c>
      <c r="E749" s="109">
        <v>1.594091061656687</v>
      </c>
      <c r="F749" s="93" t="s">
        <v>695</v>
      </c>
      <c r="G749" s="93" t="b">
        <v>0</v>
      </c>
      <c r="H749" s="93" t="b">
        <v>0</v>
      </c>
      <c r="I749" s="93" t="b">
        <v>0</v>
      </c>
      <c r="J749" s="93" t="b">
        <v>0</v>
      </c>
      <c r="K749" s="93" t="b">
        <v>0</v>
      </c>
      <c r="L749" s="93" t="b">
        <v>0</v>
      </c>
    </row>
    <row r="750" spans="1:12" ht="15">
      <c r="A750" s="94" t="s">
        <v>715</v>
      </c>
      <c r="B750" s="93" t="s">
        <v>714</v>
      </c>
      <c r="C750" s="93">
        <v>5</v>
      </c>
      <c r="D750" s="109">
        <v>0</v>
      </c>
      <c r="E750" s="109">
        <v>0.7248593419257108</v>
      </c>
      <c r="F750" s="93" t="s">
        <v>695</v>
      </c>
      <c r="G750" s="93" t="b">
        <v>0</v>
      </c>
      <c r="H750" s="93" t="b">
        <v>0</v>
      </c>
      <c r="I750" s="93" t="b">
        <v>0</v>
      </c>
      <c r="J750" s="93" t="b">
        <v>0</v>
      </c>
      <c r="K750" s="93" t="b">
        <v>0</v>
      </c>
      <c r="L750" s="93" t="b">
        <v>0</v>
      </c>
    </row>
    <row r="751" spans="1:12" ht="15">
      <c r="A751" s="94" t="s">
        <v>713</v>
      </c>
      <c r="B751" s="93" t="s">
        <v>730</v>
      </c>
      <c r="C751" s="93">
        <v>5</v>
      </c>
      <c r="D751" s="109">
        <v>0</v>
      </c>
      <c r="E751" s="109">
        <v>0.9920310703287246</v>
      </c>
      <c r="F751" s="93" t="s">
        <v>695</v>
      </c>
      <c r="G751" s="93" t="b">
        <v>1</v>
      </c>
      <c r="H751" s="93" t="b">
        <v>0</v>
      </c>
      <c r="I751" s="93" t="b">
        <v>0</v>
      </c>
      <c r="J751" s="93" t="b">
        <v>0</v>
      </c>
      <c r="K751" s="93" t="b">
        <v>0</v>
      </c>
      <c r="L751" s="93" t="b">
        <v>0</v>
      </c>
    </row>
    <row r="752" spans="1:12" ht="15">
      <c r="A752" s="94" t="s">
        <v>730</v>
      </c>
      <c r="B752" s="93" t="s">
        <v>725</v>
      </c>
      <c r="C752" s="93">
        <v>5</v>
      </c>
      <c r="D752" s="109">
        <v>0</v>
      </c>
      <c r="E752" s="109">
        <v>1.9365137424788934</v>
      </c>
      <c r="F752" s="93" t="s">
        <v>695</v>
      </c>
      <c r="G752" s="93" t="b">
        <v>0</v>
      </c>
      <c r="H752" s="93" t="b">
        <v>0</v>
      </c>
      <c r="I752" s="93" t="b">
        <v>0</v>
      </c>
      <c r="J752" s="93" t="b">
        <v>0</v>
      </c>
      <c r="K752" s="93" t="b">
        <v>0</v>
      </c>
      <c r="L752" s="93" t="b">
        <v>0</v>
      </c>
    </row>
    <row r="753" spans="1:12" ht="15">
      <c r="A753" s="94" t="s">
        <v>725</v>
      </c>
      <c r="B753" s="93" t="s">
        <v>726</v>
      </c>
      <c r="C753" s="93">
        <v>5</v>
      </c>
      <c r="D753" s="109">
        <v>0</v>
      </c>
      <c r="E753" s="109">
        <v>1.9365137424788934</v>
      </c>
      <c r="F753" s="93" t="s">
        <v>695</v>
      </c>
      <c r="G753" s="93" t="b">
        <v>0</v>
      </c>
      <c r="H753" s="93" t="b">
        <v>0</v>
      </c>
      <c r="I753" s="93" t="b">
        <v>0</v>
      </c>
      <c r="J753" s="93" t="b">
        <v>0</v>
      </c>
      <c r="K753" s="93" t="b">
        <v>0</v>
      </c>
      <c r="L753" s="93" t="b">
        <v>0</v>
      </c>
    </row>
    <row r="754" spans="1:12" ht="15">
      <c r="A754" s="94" t="s">
        <v>726</v>
      </c>
      <c r="B754" s="93" t="s">
        <v>714</v>
      </c>
      <c r="C754" s="93">
        <v>5</v>
      </c>
      <c r="D754" s="109">
        <v>0</v>
      </c>
      <c r="E754" s="109">
        <v>1.0672820227479172</v>
      </c>
      <c r="F754" s="93" t="s">
        <v>695</v>
      </c>
      <c r="G754" s="93" t="b">
        <v>0</v>
      </c>
      <c r="H754" s="93" t="b">
        <v>0</v>
      </c>
      <c r="I754" s="93" t="b">
        <v>0</v>
      </c>
      <c r="J754" s="93" t="b">
        <v>0</v>
      </c>
      <c r="K754" s="93" t="b">
        <v>0</v>
      </c>
      <c r="L754" s="93" t="b">
        <v>0</v>
      </c>
    </row>
    <row r="755" spans="1:12" ht="15">
      <c r="A755" s="94" t="s">
        <v>713</v>
      </c>
      <c r="B755" s="93" t="s">
        <v>735</v>
      </c>
      <c r="C755" s="93">
        <v>5</v>
      </c>
      <c r="D755" s="109">
        <v>0</v>
      </c>
      <c r="E755" s="109">
        <v>0.9920310703287246</v>
      </c>
      <c r="F755" s="93" t="s">
        <v>695</v>
      </c>
      <c r="G755" s="93" t="b">
        <v>1</v>
      </c>
      <c r="H755" s="93" t="b">
        <v>0</v>
      </c>
      <c r="I755" s="93" t="b">
        <v>0</v>
      </c>
      <c r="J755" s="93" t="b">
        <v>0</v>
      </c>
      <c r="K755" s="93" t="b">
        <v>0</v>
      </c>
      <c r="L755" s="93" t="b">
        <v>0</v>
      </c>
    </row>
    <row r="756" spans="1:12" ht="15">
      <c r="A756" s="94" t="s">
        <v>735</v>
      </c>
      <c r="B756" s="93" t="s">
        <v>714</v>
      </c>
      <c r="C756" s="93">
        <v>5</v>
      </c>
      <c r="D756" s="109">
        <v>0</v>
      </c>
      <c r="E756" s="109">
        <v>1.0672820227479172</v>
      </c>
      <c r="F756" s="93" t="s">
        <v>695</v>
      </c>
      <c r="G756" s="93" t="b">
        <v>0</v>
      </c>
      <c r="H756" s="93" t="b">
        <v>0</v>
      </c>
      <c r="I756" s="93" t="b">
        <v>0</v>
      </c>
      <c r="J756" s="93" t="b">
        <v>0</v>
      </c>
      <c r="K756" s="93" t="b">
        <v>0</v>
      </c>
      <c r="L756" s="93" t="b">
        <v>0</v>
      </c>
    </row>
    <row r="757" spans="1:12" ht="15">
      <c r="A757" s="94" t="s">
        <v>713</v>
      </c>
      <c r="B757" s="93" t="s">
        <v>736</v>
      </c>
      <c r="C757" s="93">
        <v>5</v>
      </c>
      <c r="D757" s="109">
        <v>0</v>
      </c>
      <c r="E757" s="109">
        <v>0.9920310703287246</v>
      </c>
      <c r="F757" s="93" t="s">
        <v>695</v>
      </c>
      <c r="G757" s="93" t="b">
        <v>1</v>
      </c>
      <c r="H757" s="93" t="b">
        <v>0</v>
      </c>
      <c r="I757" s="93" t="b">
        <v>0</v>
      </c>
      <c r="J757" s="93" t="b">
        <v>0</v>
      </c>
      <c r="K757" s="93" t="b">
        <v>0</v>
      </c>
      <c r="L757" s="93" t="b">
        <v>0</v>
      </c>
    </row>
    <row r="758" spans="1:12" ht="15">
      <c r="A758" s="94" t="s">
        <v>736</v>
      </c>
      <c r="B758" s="93" t="s">
        <v>727</v>
      </c>
      <c r="C758" s="93">
        <v>5</v>
      </c>
      <c r="D758" s="109">
        <v>0</v>
      </c>
      <c r="E758" s="109">
        <v>1.9365137424788934</v>
      </c>
      <c r="F758" s="93" t="s">
        <v>695</v>
      </c>
      <c r="G758" s="93" t="b">
        <v>0</v>
      </c>
      <c r="H758" s="93" t="b">
        <v>0</v>
      </c>
      <c r="I758" s="93" t="b">
        <v>0</v>
      </c>
      <c r="J758" s="93" t="b">
        <v>0</v>
      </c>
      <c r="K758" s="93" t="b">
        <v>0</v>
      </c>
      <c r="L758" s="93" t="b">
        <v>0</v>
      </c>
    </row>
    <row r="759" spans="1:12" ht="15">
      <c r="A759" s="94" t="s">
        <v>727</v>
      </c>
      <c r="B759" s="93" t="s">
        <v>737</v>
      </c>
      <c r="C759" s="93">
        <v>5</v>
      </c>
      <c r="D759" s="109">
        <v>0</v>
      </c>
      <c r="E759" s="109">
        <v>1.9365137424788934</v>
      </c>
      <c r="F759" s="93" t="s">
        <v>695</v>
      </c>
      <c r="G759" s="93" t="b">
        <v>0</v>
      </c>
      <c r="H759" s="93" t="b">
        <v>0</v>
      </c>
      <c r="I759" s="93" t="b">
        <v>0</v>
      </c>
      <c r="J759" s="93" t="b">
        <v>0</v>
      </c>
      <c r="K759" s="93" t="b">
        <v>0</v>
      </c>
      <c r="L759" s="93" t="b">
        <v>0</v>
      </c>
    </row>
    <row r="760" spans="1:12" ht="15">
      <c r="A760" s="94" t="s">
        <v>737</v>
      </c>
      <c r="B760" s="93" t="s">
        <v>738</v>
      </c>
      <c r="C760" s="93">
        <v>5</v>
      </c>
      <c r="D760" s="109">
        <v>0</v>
      </c>
      <c r="E760" s="109">
        <v>1.9365137424788934</v>
      </c>
      <c r="F760" s="93" t="s">
        <v>695</v>
      </c>
      <c r="G760" s="93" t="b">
        <v>0</v>
      </c>
      <c r="H760" s="93" t="b">
        <v>0</v>
      </c>
      <c r="I760" s="93" t="b">
        <v>0</v>
      </c>
      <c r="J760" s="93" t="b">
        <v>0</v>
      </c>
      <c r="K760" s="93" t="b">
        <v>0</v>
      </c>
      <c r="L760" s="93" t="b">
        <v>0</v>
      </c>
    </row>
    <row r="761" spans="1:12" ht="15">
      <c r="A761" s="94" t="s">
        <v>809</v>
      </c>
      <c r="B761" s="93" t="s">
        <v>756</v>
      </c>
      <c r="C761" s="93">
        <v>3</v>
      </c>
      <c r="D761" s="109">
        <v>0.0015229891278010735</v>
      </c>
      <c r="E761" s="109">
        <v>1.5563025007672873</v>
      </c>
      <c r="F761" s="93" t="s">
        <v>695</v>
      </c>
      <c r="G761" s="93" t="b">
        <v>0</v>
      </c>
      <c r="H761" s="93" t="b">
        <v>0</v>
      </c>
      <c r="I761" s="93" t="b">
        <v>0</v>
      </c>
      <c r="J761" s="93" t="b">
        <v>0</v>
      </c>
      <c r="K761" s="93" t="b">
        <v>0</v>
      </c>
      <c r="L761" s="93" t="b">
        <v>0</v>
      </c>
    </row>
    <row r="762" spans="1:12" ht="15">
      <c r="A762" s="94" t="s">
        <v>756</v>
      </c>
      <c r="B762" s="93" t="s">
        <v>938</v>
      </c>
      <c r="C762" s="93">
        <v>3</v>
      </c>
      <c r="D762" s="109">
        <v>0.0015229891278010735</v>
      </c>
      <c r="E762" s="109">
        <v>1.8573324964312685</v>
      </c>
      <c r="F762" s="93" t="s">
        <v>695</v>
      </c>
      <c r="G762" s="93" t="b">
        <v>0</v>
      </c>
      <c r="H762" s="93" t="b">
        <v>0</v>
      </c>
      <c r="I762" s="93" t="b">
        <v>0</v>
      </c>
      <c r="J762" s="93" t="b">
        <v>0</v>
      </c>
      <c r="K762" s="93" t="b">
        <v>0</v>
      </c>
      <c r="L762" s="93" t="b">
        <v>0</v>
      </c>
    </row>
    <row r="763" spans="1:12" ht="15">
      <c r="A763" s="94" t="s">
        <v>938</v>
      </c>
      <c r="B763" s="93" t="s">
        <v>837</v>
      </c>
      <c r="C763" s="93">
        <v>3</v>
      </c>
      <c r="D763" s="109">
        <v>0.0015229891278010735</v>
      </c>
      <c r="E763" s="109">
        <v>2.1583624920952498</v>
      </c>
      <c r="F763" s="93" t="s">
        <v>695</v>
      </c>
      <c r="G763" s="93" t="b">
        <v>0</v>
      </c>
      <c r="H763" s="93" t="b">
        <v>0</v>
      </c>
      <c r="I763" s="93" t="b">
        <v>0</v>
      </c>
      <c r="J763" s="93" t="b">
        <v>0</v>
      </c>
      <c r="K763" s="93" t="b">
        <v>0</v>
      </c>
      <c r="L763" s="93" t="b">
        <v>0</v>
      </c>
    </row>
    <row r="764" spans="1:12" ht="15">
      <c r="A764" s="94" t="s">
        <v>837</v>
      </c>
      <c r="B764" s="93" t="s">
        <v>838</v>
      </c>
      <c r="C764" s="93">
        <v>3</v>
      </c>
      <c r="D764" s="109">
        <v>0.0015229891278010735</v>
      </c>
      <c r="E764" s="109">
        <v>2.1583624920952498</v>
      </c>
      <c r="F764" s="93" t="s">
        <v>695</v>
      </c>
      <c r="G764" s="93" t="b">
        <v>0</v>
      </c>
      <c r="H764" s="93" t="b">
        <v>0</v>
      </c>
      <c r="I764" s="93" t="b">
        <v>0</v>
      </c>
      <c r="J764" s="93" t="b">
        <v>0</v>
      </c>
      <c r="K764" s="93" t="b">
        <v>0</v>
      </c>
      <c r="L764" s="93" t="b">
        <v>0</v>
      </c>
    </row>
    <row r="765" spans="1:12" ht="15">
      <c r="A765" s="94" t="s">
        <v>838</v>
      </c>
      <c r="B765" s="93" t="s">
        <v>939</v>
      </c>
      <c r="C765" s="93">
        <v>3</v>
      </c>
      <c r="D765" s="109">
        <v>0.0015229891278010735</v>
      </c>
      <c r="E765" s="109">
        <v>2.1583624920952498</v>
      </c>
      <c r="F765" s="93" t="s">
        <v>695</v>
      </c>
      <c r="G765" s="93" t="b">
        <v>0</v>
      </c>
      <c r="H765" s="93" t="b">
        <v>0</v>
      </c>
      <c r="I765" s="93" t="b">
        <v>0</v>
      </c>
      <c r="J765" s="93" t="b">
        <v>0</v>
      </c>
      <c r="K765" s="93" t="b">
        <v>0</v>
      </c>
      <c r="L765" s="93" t="b">
        <v>0</v>
      </c>
    </row>
    <row r="766" spans="1:12" ht="15">
      <c r="A766" s="94" t="s">
        <v>939</v>
      </c>
      <c r="B766" s="93" t="s">
        <v>876</v>
      </c>
      <c r="C766" s="93">
        <v>3</v>
      </c>
      <c r="D766" s="109">
        <v>0.0015229891278010735</v>
      </c>
      <c r="E766" s="109">
        <v>2.1583624920952498</v>
      </c>
      <c r="F766" s="93" t="s">
        <v>695</v>
      </c>
      <c r="G766" s="93" t="b">
        <v>0</v>
      </c>
      <c r="H766" s="93" t="b">
        <v>0</v>
      </c>
      <c r="I766" s="93" t="b">
        <v>0</v>
      </c>
      <c r="J766" s="93" t="b">
        <v>1</v>
      </c>
      <c r="K766" s="93" t="b">
        <v>0</v>
      </c>
      <c r="L766" s="93" t="b">
        <v>0</v>
      </c>
    </row>
    <row r="767" spans="1:12" ht="15">
      <c r="A767" s="94" t="s">
        <v>876</v>
      </c>
      <c r="B767" s="93" t="s">
        <v>839</v>
      </c>
      <c r="C767" s="93">
        <v>3</v>
      </c>
      <c r="D767" s="109">
        <v>0.0015229891278010735</v>
      </c>
      <c r="E767" s="109">
        <v>2.1583624920952498</v>
      </c>
      <c r="F767" s="93" t="s">
        <v>695</v>
      </c>
      <c r="G767" s="93" t="b">
        <v>1</v>
      </c>
      <c r="H767" s="93" t="b">
        <v>0</v>
      </c>
      <c r="I767" s="93" t="b">
        <v>0</v>
      </c>
      <c r="J767" s="93" t="b">
        <v>0</v>
      </c>
      <c r="K767" s="93" t="b">
        <v>0</v>
      </c>
      <c r="L767" s="93" t="b">
        <v>0</v>
      </c>
    </row>
    <row r="768" spans="1:12" ht="15">
      <c r="A768" s="94" t="s">
        <v>839</v>
      </c>
      <c r="B768" s="93" t="s">
        <v>810</v>
      </c>
      <c r="C768" s="93">
        <v>3</v>
      </c>
      <c r="D768" s="109">
        <v>0.0015229891278010735</v>
      </c>
      <c r="E768" s="109">
        <v>2.1583624920952498</v>
      </c>
      <c r="F768" s="93" t="s">
        <v>695</v>
      </c>
      <c r="G768" s="93" t="b">
        <v>0</v>
      </c>
      <c r="H768" s="93" t="b">
        <v>0</v>
      </c>
      <c r="I768" s="93" t="b">
        <v>0</v>
      </c>
      <c r="J768" s="93" t="b">
        <v>0</v>
      </c>
      <c r="K768" s="93" t="b">
        <v>0</v>
      </c>
      <c r="L768" s="93" t="b">
        <v>0</v>
      </c>
    </row>
    <row r="769" spans="1:12" ht="15">
      <c r="A769" s="94" t="s">
        <v>810</v>
      </c>
      <c r="B769" s="93" t="s">
        <v>940</v>
      </c>
      <c r="C769" s="93">
        <v>3</v>
      </c>
      <c r="D769" s="109">
        <v>0.0015229891278010735</v>
      </c>
      <c r="E769" s="109">
        <v>2.1583624920952498</v>
      </c>
      <c r="F769" s="93" t="s">
        <v>695</v>
      </c>
      <c r="G769" s="93" t="b">
        <v>0</v>
      </c>
      <c r="H769" s="93" t="b">
        <v>0</v>
      </c>
      <c r="I769" s="93" t="b">
        <v>0</v>
      </c>
      <c r="J769" s="93" t="b">
        <v>1</v>
      </c>
      <c r="K769" s="93" t="b">
        <v>0</v>
      </c>
      <c r="L769" s="93" t="b">
        <v>0</v>
      </c>
    </row>
    <row r="770" spans="1:12" ht="15">
      <c r="A770" s="94" t="s">
        <v>940</v>
      </c>
      <c r="B770" s="93" t="s">
        <v>877</v>
      </c>
      <c r="C770" s="93">
        <v>3</v>
      </c>
      <c r="D770" s="109">
        <v>0.0015229891278010735</v>
      </c>
      <c r="E770" s="109">
        <v>2.1583624920952498</v>
      </c>
      <c r="F770" s="93" t="s">
        <v>695</v>
      </c>
      <c r="G770" s="93" t="b">
        <v>1</v>
      </c>
      <c r="H770" s="93" t="b">
        <v>0</v>
      </c>
      <c r="I770" s="93" t="b">
        <v>0</v>
      </c>
      <c r="J770" s="93" t="b">
        <v>0</v>
      </c>
      <c r="K770" s="93" t="b">
        <v>0</v>
      </c>
      <c r="L770" s="93" t="b">
        <v>0</v>
      </c>
    </row>
    <row r="771" spans="1:12" ht="15">
      <c r="A771" s="94" t="s">
        <v>877</v>
      </c>
      <c r="B771" s="93" t="s">
        <v>811</v>
      </c>
      <c r="C771" s="93">
        <v>3</v>
      </c>
      <c r="D771" s="109">
        <v>0.0015229891278010735</v>
      </c>
      <c r="E771" s="109">
        <v>2.1583624920952498</v>
      </c>
      <c r="F771" s="93" t="s">
        <v>695</v>
      </c>
      <c r="G771" s="93" t="b">
        <v>0</v>
      </c>
      <c r="H771" s="93" t="b">
        <v>0</v>
      </c>
      <c r="I771" s="93" t="b">
        <v>0</v>
      </c>
      <c r="J771" s="93" t="b">
        <v>0</v>
      </c>
      <c r="K771" s="93" t="b">
        <v>0</v>
      </c>
      <c r="L771" s="93" t="b">
        <v>0</v>
      </c>
    </row>
    <row r="772" spans="1:12" ht="15">
      <c r="A772" s="94" t="s">
        <v>811</v>
      </c>
      <c r="B772" s="93" t="s">
        <v>757</v>
      </c>
      <c r="C772" s="93">
        <v>3</v>
      </c>
      <c r="D772" s="109">
        <v>0.0015229891278010735</v>
      </c>
      <c r="E772" s="109">
        <v>2.1583624920952498</v>
      </c>
      <c r="F772" s="93" t="s">
        <v>695</v>
      </c>
      <c r="G772" s="93" t="b">
        <v>0</v>
      </c>
      <c r="H772" s="93" t="b">
        <v>0</v>
      </c>
      <c r="I772" s="93" t="b">
        <v>0</v>
      </c>
      <c r="J772" s="93" t="b">
        <v>0</v>
      </c>
      <c r="K772" s="93" t="b">
        <v>0</v>
      </c>
      <c r="L772" s="93" t="b">
        <v>0</v>
      </c>
    </row>
    <row r="773" spans="1:12" ht="15">
      <c r="A773" s="94" t="s">
        <v>757</v>
      </c>
      <c r="B773" s="93" t="s">
        <v>941</v>
      </c>
      <c r="C773" s="93">
        <v>3</v>
      </c>
      <c r="D773" s="109">
        <v>0.0015229891278010735</v>
      </c>
      <c r="E773" s="109">
        <v>2.1583624920952498</v>
      </c>
      <c r="F773" s="93" t="s">
        <v>695</v>
      </c>
      <c r="G773" s="93" t="b">
        <v>0</v>
      </c>
      <c r="H773" s="93" t="b">
        <v>0</v>
      </c>
      <c r="I773" s="93" t="b">
        <v>0</v>
      </c>
      <c r="J773" s="93" t="b">
        <v>0</v>
      </c>
      <c r="K773" s="93" t="b">
        <v>0</v>
      </c>
      <c r="L773" s="93" t="b">
        <v>0</v>
      </c>
    </row>
    <row r="774" spans="1:12" ht="15">
      <c r="A774" s="94" t="s">
        <v>941</v>
      </c>
      <c r="B774" s="93" t="s">
        <v>762</v>
      </c>
      <c r="C774" s="93">
        <v>3</v>
      </c>
      <c r="D774" s="109">
        <v>0.0015229891278010735</v>
      </c>
      <c r="E774" s="109">
        <v>2.1583624920952498</v>
      </c>
      <c r="F774" s="93" t="s">
        <v>695</v>
      </c>
      <c r="G774" s="93" t="b">
        <v>0</v>
      </c>
      <c r="H774" s="93" t="b">
        <v>0</v>
      </c>
      <c r="I774" s="93" t="b">
        <v>0</v>
      </c>
      <c r="J774" s="93" t="b">
        <v>0</v>
      </c>
      <c r="K774" s="93" t="b">
        <v>0</v>
      </c>
      <c r="L774" s="93" t="b">
        <v>0</v>
      </c>
    </row>
    <row r="775" spans="1:12" ht="15">
      <c r="A775" s="94" t="s">
        <v>762</v>
      </c>
      <c r="B775" s="93" t="s">
        <v>942</v>
      </c>
      <c r="C775" s="93">
        <v>3</v>
      </c>
      <c r="D775" s="109">
        <v>0.0015229891278010735</v>
      </c>
      <c r="E775" s="109">
        <v>2.1583624920952498</v>
      </c>
      <c r="F775" s="93" t="s">
        <v>695</v>
      </c>
      <c r="G775" s="93" t="b">
        <v>0</v>
      </c>
      <c r="H775" s="93" t="b">
        <v>0</v>
      </c>
      <c r="I775" s="93" t="b">
        <v>0</v>
      </c>
      <c r="J775" s="93" t="b">
        <v>0</v>
      </c>
      <c r="K775" s="93" t="b">
        <v>0</v>
      </c>
      <c r="L775" s="93" t="b">
        <v>0</v>
      </c>
    </row>
    <row r="776" spans="1:12" ht="15">
      <c r="A776" s="94" t="s">
        <v>942</v>
      </c>
      <c r="B776" s="93" t="s">
        <v>714</v>
      </c>
      <c r="C776" s="93">
        <v>3</v>
      </c>
      <c r="D776" s="109">
        <v>0.0015229891278010735</v>
      </c>
      <c r="E776" s="109">
        <v>1.0672820227479172</v>
      </c>
      <c r="F776" s="93" t="s">
        <v>695</v>
      </c>
      <c r="G776" s="93" t="b">
        <v>0</v>
      </c>
      <c r="H776" s="93" t="b">
        <v>0</v>
      </c>
      <c r="I776" s="93" t="b">
        <v>0</v>
      </c>
      <c r="J776" s="93" t="b">
        <v>0</v>
      </c>
      <c r="K776" s="93" t="b">
        <v>0</v>
      </c>
      <c r="L776" s="93" t="b">
        <v>0</v>
      </c>
    </row>
    <row r="777" spans="1:12" ht="15">
      <c r="A777" s="94" t="s">
        <v>713</v>
      </c>
      <c r="B777" s="93" t="s">
        <v>785</v>
      </c>
      <c r="C777" s="93">
        <v>3</v>
      </c>
      <c r="D777" s="109">
        <v>0.0015229891278010735</v>
      </c>
      <c r="E777" s="109">
        <v>0.9920310703287246</v>
      </c>
      <c r="F777" s="93" t="s">
        <v>695</v>
      </c>
      <c r="G777" s="93" t="b">
        <v>1</v>
      </c>
      <c r="H777" s="93" t="b">
        <v>0</v>
      </c>
      <c r="I777" s="93" t="b">
        <v>0</v>
      </c>
      <c r="J777" s="93" t="b">
        <v>0</v>
      </c>
      <c r="K777" s="93" t="b">
        <v>0</v>
      </c>
      <c r="L777" s="93" t="b">
        <v>0</v>
      </c>
    </row>
    <row r="778" spans="1:12" ht="15">
      <c r="A778" s="94" t="s">
        <v>785</v>
      </c>
      <c r="B778" s="93" t="s">
        <v>943</v>
      </c>
      <c r="C778" s="93">
        <v>3</v>
      </c>
      <c r="D778" s="109">
        <v>0.0015229891278010735</v>
      </c>
      <c r="E778" s="109">
        <v>2.1583624920952498</v>
      </c>
      <c r="F778" s="93" t="s">
        <v>695</v>
      </c>
      <c r="G778" s="93" t="b">
        <v>0</v>
      </c>
      <c r="H778" s="93" t="b">
        <v>0</v>
      </c>
      <c r="I778" s="93" t="b">
        <v>0</v>
      </c>
      <c r="J778" s="93" t="b">
        <v>0</v>
      </c>
      <c r="K778" s="93" t="b">
        <v>0</v>
      </c>
      <c r="L778" s="93" t="b">
        <v>0</v>
      </c>
    </row>
    <row r="779" spans="1:12" ht="15">
      <c r="A779" s="94" t="s">
        <v>943</v>
      </c>
      <c r="B779" s="93" t="s">
        <v>752</v>
      </c>
      <c r="C779" s="93">
        <v>3</v>
      </c>
      <c r="D779" s="109">
        <v>0.0015229891278010735</v>
      </c>
      <c r="E779" s="109">
        <v>1.7903857068006552</v>
      </c>
      <c r="F779" s="93" t="s">
        <v>695</v>
      </c>
      <c r="G779" s="93" t="b">
        <v>0</v>
      </c>
      <c r="H779" s="93" t="b">
        <v>0</v>
      </c>
      <c r="I779" s="93" t="b">
        <v>0</v>
      </c>
      <c r="J779" s="93" t="b">
        <v>0</v>
      </c>
      <c r="K779" s="93" t="b">
        <v>0</v>
      </c>
      <c r="L779" s="93" t="b">
        <v>0</v>
      </c>
    </row>
    <row r="780" spans="1:12" ht="15">
      <c r="A780" s="94" t="s">
        <v>752</v>
      </c>
      <c r="B780" s="93" t="s">
        <v>823</v>
      </c>
      <c r="C780" s="93">
        <v>3</v>
      </c>
      <c r="D780" s="109">
        <v>0.0015229891278010735</v>
      </c>
      <c r="E780" s="109">
        <v>1.7903857068006552</v>
      </c>
      <c r="F780" s="93" t="s">
        <v>695</v>
      </c>
      <c r="G780" s="93" t="b">
        <v>0</v>
      </c>
      <c r="H780" s="93" t="b">
        <v>0</v>
      </c>
      <c r="I780" s="93" t="b">
        <v>0</v>
      </c>
      <c r="J780" s="93" t="b">
        <v>0</v>
      </c>
      <c r="K780" s="93" t="b">
        <v>0</v>
      </c>
      <c r="L780" s="93" t="b">
        <v>0</v>
      </c>
    </row>
    <row r="781" spans="1:12" ht="15">
      <c r="A781" s="94" t="s">
        <v>823</v>
      </c>
      <c r="B781" s="93" t="s">
        <v>878</v>
      </c>
      <c r="C781" s="93">
        <v>3</v>
      </c>
      <c r="D781" s="109">
        <v>0.0015229891278010735</v>
      </c>
      <c r="E781" s="109">
        <v>2.1583624920952498</v>
      </c>
      <c r="F781" s="93" t="s">
        <v>695</v>
      </c>
      <c r="G781" s="93" t="b">
        <v>0</v>
      </c>
      <c r="H781" s="93" t="b">
        <v>0</v>
      </c>
      <c r="I781" s="93" t="b">
        <v>0</v>
      </c>
      <c r="J781" s="93" t="b">
        <v>0</v>
      </c>
      <c r="K781" s="93" t="b">
        <v>0</v>
      </c>
      <c r="L781" s="93" t="b">
        <v>0</v>
      </c>
    </row>
    <row r="782" spans="1:12" ht="15">
      <c r="A782" s="94" t="s">
        <v>878</v>
      </c>
      <c r="B782" s="93" t="s">
        <v>756</v>
      </c>
      <c r="C782" s="93">
        <v>3</v>
      </c>
      <c r="D782" s="109">
        <v>0.0015229891278010735</v>
      </c>
      <c r="E782" s="109">
        <v>1.8573324964312685</v>
      </c>
      <c r="F782" s="93" t="s">
        <v>695</v>
      </c>
      <c r="G782" s="93" t="b">
        <v>0</v>
      </c>
      <c r="H782" s="93" t="b">
        <v>0</v>
      </c>
      <c r="I782" s="93" t="b">
        <v>0</v>
      </c>
      <c r="J782" s="93" t="b">
        <v>0</v>
      </c>
      <c r="K782" s="93" t="b">
        <v>0</v>
      </c>
      <c r="L782" s="93" t="b">
        <v>0</v>
      </c>
    </row>
    <row r="783" spans="1:12" ht="15">
      <c r="A783" s="94" t="s">
        <v>756</v>
      </c>
      <c r="B783" s="93" t="s">
        <v>751</v>
      </c>
      <c r="C783" s="93">
        <v>3</v>
      </c>
      <c r="D783" s="109">
        <v>0.0015229891278010735</v>
      </c>
      <c r="E783" s="109">
        <v>1.6354837468149122</v>
      </c>
      <c r="F783" s="93" t="s">
        <v>695</v>
      </c>
      <c r="G783" s="93" t="b">
        <v>0</v>
      </c>
      <c r="H783" s="93" t="b">
        <v>0</v>
      </c>
      <c r="I783" s="93" t="b">
        <v>0</v>
      </c>
      <c r="J783" s="93" t="b">
        <v>0</v>
      </c>
      <c r="K783" s="93" t="b">
        <v>0</v>
      </c>
      <c r="L783" s="93" t="b">
        <v>0</v>
      </c>
    </row>
    <row r="784" spans="1:12" ht="15">
      <c r="A784" s="94" t="s">
        <v>809</v>
      </c>
      <c r="B784" s="93" t="s">
        <v>812</v>
      </c>
      <c r="C784" s="93">
        <v>3</v>
      </c>
      <c r="D784" s="109">
        <v>0.0015229891278010735</v>
      </c>
      <c r="E784" s="109">
        <v>1.7323937598229686</v>
      </c>
      <c r="F784" s="93" t="s">
        <v>695</v>
      </c>
      <c r="G784" s="93" t="b">
        <v>0</v>
      </c>
      <c r="H784" s="93" t="b">
        <v>0</v>
      </c>
      <c r="I784" s="93" t="b">
        <v>0</v>
      </c>
      <c r="J784" s="93" t="b">
        <v>0</v>
      </c>
      <c r="K784" s="93" t="b">
        <v>0</v>
      </c>
      <c r="L784" s="93" t="b">
        <v>0</v>
      </c>
    </row>
    <row r="785" spans="1:12" ht="15">
      <c r="A785" s="94" t="s">
        <v>812</v>
      </c>
      <c r="B785" s="93" t="s">
        <v>752</v>
      </c>
      <c r="C785" s="93">
        <v>3</v>
      </c>
      <c r="D785" s="109">
        <v>0.0015229891278010735</v>
      </c>
      <c r="E785" s="109">
        <v>1.6654469701923553</v>
      </c>
      <c r="F785" s="93" t="s">
        <v>695</v>
      </c>
      <c r="G785" s="93" t="b">
        <v>0</v>
      </c>
      <c r="H785" s="93" t="b">
        <v>0</v>
      </c>
      <c r="I785" s="93" t="b">
        <v>0</v>
      </c>
      <c r="J785" s="93" t="b">
        <v>0</v>
      </c>
      <c r="K785" s="93" t="b">
        <v>0</v>
      </c>
      <c r="L785" s="93" t="b">
        <v>0</v>
      </c>
    </row>
    <row r="786" spans="1:12" ht="15">
      <c r="A786" s="94" t="s">
        <v>752</v>
      </c>
      <c r="B786" s="93" t="s">
        <v>770</v>
      </c>
      <c r="C786" s="93">
        <v>3</v>
      </c>
      <c r="D786" s="109">
        <v>0.0015229891278010735</v>
      </c>
      <c r="E786" s="109">
        <v>1.7903857068006552</v>
      </c>
      <c r="F786" s="93" t="s">
        <v>695</v>
      </c>
      <c r="G786" s="93" t="b">
        <v>0</v>
      </c>
      <c r="H786" s="93" t="b">
        <v>0</v>
      </c>
      <c r="I786" s="93" t="b">
        <v>0</v>
      </c>
      <c r="J786" s="93" t="b">
        <v>0</v>
      </c>
      <c r="K786" s="93" t="b">
        <v>0</v>
      </c>
      <c r="L786" s="93" t="b">
        <v>0</v>
      </c>
    </row>
    <row r="787" spans="1:12" ht="15">
      <c r="A787" s="94" t="s">
        <v>770</v>
      </c>
      <c r="B787" s="93" t="s">
        <v>879</v>
      </c>
      <c r="C787" s="93">
        <v>3</v>
      </c>
      <c r="D787" s="109">
        <v>0.0015229891278010735</v>
      </c>
      <c r="E787" s="109">
        <v>2.1583624920952498</v>
      </c>
      <c r="F787" s="93" t="s">
        <v>695</v>
      </c>
      <c r="G787" s="93" t="b">
        <v>0</v>
      </c>
      <c r="H787" s="93" t="b">
        <v>0</v>
      </c>
      <c r="I787" s="93" t="b">
        <v>0</v>
      </c>
      <c r="J787" s="93" t="b">
        <v>0</v>
      </c>
      <c r="K787" s="93" t="b">
        <v>0</v>
      </c>
      <c r="L787" s="93" t="b">
        <v>0</v>
      </c>
    </row>
    <row r="788" spans="1:12" ht="15">
      <c r="A788" s="94" t="s">
        <v>879</v>
      </c>
      <c r="B788" s="93" t="s">
        <v>775</v>
      </c>
      <c r="C788" s="93">
        <v>3</v>
      </c>
      <c r="D788" s="109">
        <v>0.0015229891278010735</v>
      </c>
      <c r="E788" s="109">
        <v>2.03342375548695</v>
      </c>
      <c r="F788" s="93" t="s">
        <v>695</v>
      </c>
      <c r="G788" s="93" t="b">
        <v>0</v>
      </c>
      <c r="H788" s="93" t="b">
        <v>0</v>
      </c>
      <c r="I788" s="93" t="b">
        <v>0</v>
      </c>
      <c r="J788" s="93" t="b">
        <v>0</v>
      </c>
      <c r="K788" s="93" t="b">
        <v>0</v>
      </c>
      <c r="L788" s="93" t="b">
        <v>0</v>
      </c>
    </row>
    <row r="789" spans="1:12" ht="15">
      <c r="A789" s="94" t="s">
        <v>775</v>
      </c>
      <c r="B789" s="93" t="s">
        <v>944</v>
      </c>
      <c r="C789" s="93">
        <v>3</v>
      </c>
      <c r="D789" s="109">
        <v>0.0015229891278010735</v>
      </c>
      <c r="E789" s="109">
        <v>2.03342375548695</v>
      </c>
      <c r="F789" s="93" t="s">
        <v>695</v>
      </c>
      <c r="G789" s="93" t="b">
        <v>0</v>
      </c>
      <c r="H789" s="93" t="b">
        <v>0</v>
      </c>
      <c r="I789" s="93" t="b">
        <v>0</v>
      </c>
      <c r="J789" s="93" t="b">
        <v>0</v>
      </c>
      <c r="K789" s="93" t="b">
        <v>0</v>
      </c>
      <c r="L789" s="93" t="b">
        <v>0</v>
      </c>
    </row>
    <row r="790" spans="1:12" ht="15">
      <c r="A790" s="94" t="s">
        <v>944</v>
      </c>
      <c r="B790" s="93" t="s">
        <v>714</v>
      </c>
      <c r="C790" s="93">
        <v>3</v>
      </c>
      <c r="D790" s="109">
        <v>0.0015229891278010735</v>
      </c>
      <c r="E790" s="109">
        <v>1.0672820227479172</v>
      </c>
      <c r="F790" s="93" t="s">
        <v>695</v>
      </c>
      <c r="G790" s="93" t="b">
        <v>0</v>
      </c>
      <c r="H790" s="93" t="b">
        <v>0</v>
      </c>
      <c r="I790" s="93" t="b">
        <v>0</v>
      </c>
      <c r="J790" s="93" t="b">
        <v>0</v>
      </c>
      <c r="K790" s="93" t="b">
        <v>0</v>
      </c>
      <c r="L790" s="93" t="b">
        <v>0</v>
      </c>
    </row>
    <row r="791" spans="1:12" ht="15">
      <c r="A791" s="94" t="s">
        <v>713</v>
      </c>
      <c r="B791" s="93" t="s">
        <v>945</v>
      </c>
      <c r="C791" s="93">
        <v>3</v>
      </c>
      <c r="D791" s="109">
        <v>0.0015229891278010735</v>
      </c>
      <c r="E791" s="109">
        <v>0.9920310703287246</v>
      </c>
      <c r="F791" s="93" t="s">
        <v>695</v>
      </c>
      <c r="G791" s="93" t="b">
        <v>1</v>
      </c>
      <c r="H791" s="93" t="b">
        <v>0</v>
      </c>
      <c r="I791" s="93" t="b">
        <v>0</v>
      </c>
      <c r="J791" s="93" t="b">
        <v>0</v>
      </c>
      <c r="K791" s="93" t="b">
        <v>0</v>
      </c>
      <c r="L791" s="93" t="b">
        <v>0</v>
      </c>
    </row>
    <row r="792" spans="1:12" ht="15">
      <c r="A792" s="94" t="s">
        <v>945</v>
      </c>
      <c r="B792" s="93" t="s">
        <v>946</v>
      </c>
      <c r="C792" s="93">
        <v>3</v>
      </c>
      <c r="D792" s="109">
        <v>0.0015229891278010735</v>
      </c>
      <c r="E792" s="109">
        <v>2.1583624920952498</v>
      </c>
      <c r="F792" s="93" t="s">
        <v>695</v>
      </c>
      <c r="G792" s="93" t="b">
        <v>0</v>
      </c>
      <c r="H792" s="93" t="b">
        <v>0</v>
      </c>
      <c r="I792" s="93" t="b">
        <v>0</v>
      </c>
      <c r="J792" s="93" t="b">
        <v>1</v>
      </c>
      <c r="K792" s="93" t="b">
        <v>0</v>
      </c>
      <c r="L792" s="93" t="b">
        <v>0</v>
      </c>
    </row>
    <row r="793" spans="1:12" ht="15">
      <c r="A793" s="94" t="s">
        <v>946</v>
      </c>
      <c r="B793" s="93" t="s">
        <v>947</v>
      </c>
      <c r="C793" s="93">
        <v>3</v>
      </c>
      <c r="D793" s="109">
        <v>0.0015229891278010735</v>
      </c>
      <c r="E793" s="109">
        <v>2.1583624920952498</v>
      </c>
      <c r="F793" s="93" t="s">
        <v>695</v>
      </c>
      <c r="G793" s="93" t="b">
        <v>1</v>
      </c>
      <c r="H793" s="93" t="b">
        <v>0</v>
      </c>
      <c r="I793" s="93" t="b">
        <v>0</v>
      </c>
      <c r="J793" s="93" t="b">
        <v>0</v>
      </c>
      <c r="K793" s="93" t="b">
        <v>0</v>
      </c>
      <c r="L793" s="93" t="b">
        <v>0</v>
      </c>
    </row>
    <row r="794" spans="1:12" ht="15">
      <c r="A794" s="94" t="s">
        <v>947</v>
      </c>
      <c r="B794" s="93" t="s">
        <v>718</v>
      </c>
      <c r="C794" s="93">
        <v>3</v>
      </c>
      <c r="D794" s="109">
        <v>0.0015229891278010735</v>
      </c>
      <c r="E794" s="109">
        <v>1.6812412373755872</v>
      </c>
      <c r="F794" s="93" t="s">
        <v>695</v>
      </c>
      <c r="G794" s="93" t="b">
        <v>0</v>
      </c>
      <c r="H794" s="93" t="b">
        <v>0</v>
      </c>
      <c r="I794" s="93" t="b">
        <v>0</v>
      </c>
      <c r="J794" s="93" t="b">
        <v>0</v>
      </c>
      <c r="K794" s="93" t="b">
        <v>0</v>
      </c>
      <c r="L794" s="93" t="b">
        <v>0</v>
      </c>
    </row>
    <row r="795" spans="1:12" ht="15">
      <c r="A795" s="94" t="s">
        <v>718</v>
      </c>
      <c r="B795" s="93" t="s">
        <v>948</v>
      </c>
      <c r="C795" s="93">
        <v>3</v>
      </c>
      <c r="D795" s="109">
        <v>0.0015229891278010735</v>
      </c>
      <c r="E795" s="109">
        <v>1.6812412373755872</v>
      </c>
      <c r="F795" s="93" t="s">
        <v>695</v>
      </c>
      <c r="G795" s="93" t="b">
        <v>0</v>
      </c>
      <c r="H795" s="93" t="b">
        <v>0</v>
      </c>
      <c r="I795" s="93" t="b">
        <v>0</v>
      </c>
      <c r="J795" s="93" t="b">
        <v>0</v>
      </c>
      <c r="K795" s="93" t="b">
        <v>0</v>
      </c>
      <c r="L795" s="93" t="b">
        <v>0</v>
      </c>
    </row>
    <row r="796" spans="1:12" ht="15">
      <c r="A796" s="94" t="s">
        <v>948</v>
      </c>
      <c r="B796" s="93" t="s">
        <v>731</v>
      </c>
      <c r="C796" s="93">
        <v>3</v>
      </c>
      <c r="D796" s="109">
        <v>0.0015229891278010735</v>
      </c>
      <c r="E796" s="109">
        <v>1.9365137424788934</v>
      </c>
      <c r="F796" s="93" t="s">
        <v>695</v>
      </c>
      <c r="G796" s="93" t="b">
        <v>0</v>
      </c>
      <c r="H796" s="93" t="b">
        <v>0</v>
      </c>
      <c r="I796" s="93" t="b">
        <v>0</v>
      </c>
      <c r="J796" s="93" t="b">
        <v>0</v>
      </c>
      <c r="K796" s="93" t="b">
        <v>0</v>
      </c>
      <c r="L796" s="93" t="b">
        <v>0</v>
      </c>
    </row>
    <row r="797" spans="1:12" ht="15">
      <c r="A797" s="94" t="s">
        <v>789</v>
      </c>
      <c r="B797" s="93" t="s">
        <v>950</v>
      </c>
      <c r="C797" s="93">
        <v>2</v>
      </c>
      <c r="D797" s="109">
        <v>0.0031989473882655327</v>
      </c>
      <c r="E797" s="109">
        <v>2.3344537511509307</v>
      </c>
      <c r="F797" s="93" t="s">
        <v>695</v>
      </c>
      <c r="G797" s="93" t="b">
        <v>0</v>
      </c>
      <c r="H797" s="93" t="b">
        <v>0</v>
      </c>
      <c r="I797" s="93" t="b">
        <v>0</v>
      </c>
      <c r="J797" s="93" t="b">
        <v>0</v>
      </c>
      <c r="K797" s="93" t="b">
        <v>0</v>
      </c>
      <c r="L797" s="93" t="b">
        <v>0</v>
      </c>
    </row>
    <row r="798" spans="1:12" ht="15">
      <c r="A798" s="94" t="s">
        <v>714</v>
      </c>
      <c r="B798" s="93" t="s">
        <v>713</v>
      </c>
      <c r="C798" s="93">
        <v>4</v>
      </c>
      <c r="D798" s="109">
        <v>0.010946545296872043</v>
      </c>
      <c r="E798" s="109">
        <v>1.334453751150931</v>
      </c>
      <c r="F798" s="93" t="s">
        <v>696</v>
      </c>
      <c r="G798" s="93" t="b">
        <v>0</v>
      </c>
      <c r="H798" s="93" t="b">
        <v>0</v>
      </c>
      <c r="I798" s="93" t="b">
        <v>0</v>
      </c>
      <c r="J798" s="93" t="b">
        <v>1</v>
      </c>
      <c r="K798" s="93" t="b">
        <v>0</v>
      </c>
      <c r="L798" s="93" t="b">
        <v>0</v>
      </c>
    </row>
    <row r="799" spans="1:12" ht="15">
      <c r="A799" s="94" t="s">
        <v>781</v>
      </c>
      <c r="B799" s="93" t="s">
        <v>807</v>
      </c>
      <c r="C799" s="93">
        <v>3</v>
      </c>
      <c r="D799" s="109">
        <v>0.008209908972654032</v>
      </c>
      <c r="E799" s="109">
        <v>1.334453751150931</v>
      </c>
      <c r="F799" s="93" t="s">
        <v>696</v>
      </c>
      <c r="G799" s="93" t="b">
        <v>0</v>
      </c>
      <c r="H799" s="93" t="b">
        <v>0</v>
      </c>
      <c r="I799" s="93" t="b">
        <v>0</v>
      </c>
      <c r="J799" s="93" t="b">
        <v>0</v>
      </c>
      <c r="K799" s="93" t="b">
        <v>0</v>
      </c>
      <c r="L799" s="93" t="b">
        <v>0</v>
      </c>
    </row>
    <row r="800" spans="1:12" ht="15">
      <c r="A800" s="94" t="s">
        <v>713</v>
      </c>
      <c r="B800" s="93" t="s">
        <v>781</v>
      </c>
      <c r="C800" s="93">
        <v>2</v>
      </c>
      <c r="D800" s="109">
        <v>0.005473272648436021</v>
      </c>
      <c r="E800" s="109">
        <v>0.9365137424788933</v>
      </c>
      <c r="F800" s="93" t="s">
        <v>696</v>
      </c>
      <c r="G800" s="93" t="b">
        <v>1</v>
      </c>
      <c r="H800" s="93" t="b">
        <v>0</v>
      </c>
      <c r="I800" s="93" t="b">
        <v>0</v>
      </c>
      <c r="J800" s="93" t="b">
        <v>0</v>
      </c>
      <c r="K800" s="93" t="b">
        <v>0</v>
      </c>
      <c r="L800"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AA2D81A-AC24-4E3F-B0D2-3207F6B97A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2021-09-26T16:25:14Z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